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淮北市人民医院" sheetId="1" r:id="rId1"/>
    <sheet name="淮北市中医医院" sheetId="2" r:id="rId2"/>
    <sheet name="淮北市妇幼保健院" sheetId="3" r:id="rId3"/>
    <sheet name="淮北市传染病医院" sheetId="4" r:id="rId4"/>
    <sheet name="淮北市第四人民医院" sheetId="5" r:id="rId5"/>
  </sheets>
  <definedNames/>
  <calcPr fullCalcOnLoad="1"/>
</workbook>
</file>

<file path=xl/sharedStrings.xml><?xml version="1.0" encoding="utf-8"?>
<sst xmlns="http://schemas.openxmlformats.org/spreadsheetml/2006/main" count="633" uniqueCount="221">
  <si>
    <t>序号</t>
  </si>
  <si>
    <t>报考岗位</t>
  </si>
  <si>
    <t>姓名</t>
  </si>
  <si>
    <t>准考证号</t>
  </si>
  <si>
    <t>成绩</t>
  </si>
  <si>
    <t>C0301_中医临床</t>
  </si>
  <si>
    <t>C0302_中西医结合临床</t>
  </si>
  <si>
    <t>C0305_针灸推拿</t>
  </si>
  <si>
    <t>C0306_康复治疗</t>
  </si>
  <si>
    <t>C0308_口腔医学</t>
  </si>
  <si>
    <t>C0309_医学影像</t>
  </si>
  <si>
    <t>C0310_医学影像技术（介入方向）</t>
  </si>
  <si>
    <t>C0311_护理学</t>
  </si>
  <si>
    <t>C0312_护理学</t>
  </si>
  <si>
    <t>C0313_临床药学</t>
  </si>
  <si>
    <t>B0304_中医临床方向</t>
  </si>
  <si>
    <t>备注</t>
  </si>
  <si>
    <t>准考证号</t>
  </si>
  <si>
    <t>C0503_财务</t>
  </si>
  <si>
    <t>备注</t>
  </si>
  <si>
    <t>序号</t>
  </si>
  <si>
    <t>成绩</t>
  </si>
  <si>
    <t>C0401_临床医学</t>
  </si>
  <si>
    <t>C0402_口腔医学</t>
  </si>
  <si>
    <t>C0404_药学（西）</t>
  </si>
  <si>
    <t>C0405_会计</t>
  </si>
  <si>
    <t>C0406_人力资源</t>
  </si>
  <si>
    <t>C0407_计算机</t>
  </si>
  <si>
    <t>C0205_麻醉专业</t>
  </si>
  <si>
    <t>闫昱</t>
  </si>
  <si>
    <t>2019014518</t>
  </si>
  <si>
    <t>钱程</t>
  </si>
  <si>
    <t>2019014503</t>
  </si>
  <si>
    <t>C0206_医学检验（生物专业）</t>
  </si>
  <si>
    <t>王晨</t>
  </si>
  <si>
    <t>2019015128</t>
  </si>
  <si>
    <t>C0207_药学（西药学）</t>
  </si>
  <si>
    <t>张旋</t>
  </si>
  <si>
    <t>2019015221</t>
  </si>
  <si>
    <t>王静</t>
  </si>
  <si>
    <t>2019015217</t>
  </si>
  <si>
    <t>C0208_中药学</t>
  </si>
  <si>
    <t>郝于晴</t>
  </si>
  <si>
    <t>2019014925</t>
  </si>
  <si>
    <t>刘梦林</t>
  </si>
  <si>
    <t>2019014928</t>
  </si>
  <si>
    <t>刘影</t>
  </si>
  <si>
    <t>2019014930</t>
  </si>
  <si>
    <t>周梦瑶</t>
  </si>
  <si>
    <t>2019014927</t>
  </si>
  <si>
    <t>C0209_公共卫生、预防医学、妇幼保健</t>
  </si>
  <si>
    <t>王月</t>
  </si>
  <si>
    <t>2019014319</t>
  </si>
  <si>
    <t>马悦</t>
  </si>
  <si>
    <t>2019014407</t>
  </si>
  <si>
    <t>鲍兴云</t>
  </si>
  <si>
    <t>2019014307</t>
  </si>
  <si>
    <t>陈静讶</t>
  </si>
  <si>
    <t>2019014422</t>
  </si>
  <si>
    <t>庞亚峰</t>
  </si>
  <si>
    <t>2019014323</t>
  </si>
  <si>
    <t>徐芳</t>
  </si>
  <si>
    <t>2019014311</t>
  </si>
  <si>
    <t>施乾昊</t>
  </si>
  <si>
    <t>2019014429</t>
  </si>
  <si>
    <t>吴梦雨</t>
  </si>
  <si>
    <t>2019014412</t>
  </si>
  <si>
    <t>王翠翠</t>
  </si>
  <si>
    <t>2019014324</t>
  </si>
  <si>
    <t>关飞燕</t>
  </si>
  <si>
    <t>2019015020</t>
  </si>
  <si>
    <t>胡琦</t>
  </si>
  <si>
    <t>2019014306</t>
  </si>
  <si>
    <t>郭亚亚</t>
  </si>
  <si>
    <t>2019014405</t>
  </si>
  <si>
    <t>C0211_中医临床</t>
  </si>
  <si>
    <t>高子涵</t>
  </si>
  <si>
    <t>2019014826</t>
  </si>
  <si>
    <t>C0212_中医康复</t>
  </si>
  <si>
    <t>吕影</t>
  </si>
  <si>
    <t>2019015206</t>
  </si>
  <si>
    <t>C0213_口腔专业</t>
  </si>
  <si>
    <t>陈天维</t>
  </si>
  <si>
    <t>2019015302</t>
  </si>
  <si>
    <t>C0214_护理学</t>
  </si>
  <si>
    <t>周婷婷</t>
  </si>
  <si>
    <t>2019011007</t>
  </si>
  <si>
    <t>C0215_人力资源或汉语言</t>
  </si>
  <si>
    <t>冯月婷</t>
  </si>
  <si>
    <t>2019015609</t>
  </si>
  <si>
    <t>C0216_卫生管理</t>
  </si>
  <si>
    <t>石焕焕</t>
  </si>
  <si>
    <t>2019014328</t>
  </si>
  <si>
    <t>王真</t>
  </si>
  <si>
    <t>2019014330</t>
  </si>
  <si>
    <t>陈倩倩</t>
  </si>
  <si>
    <t>2019015016</t>
  </si>
  <si>
    <t>李玉</t>
  </si>
  <si>
    <t>2019014428</t>
  </si>
  <si>
    <t>C0217_计算机相关专业</t>
  </si>
  <si>
    <t>葛强威</t>
  </si>
  <si>
    <t>2019015117</t>
  </si>
  <si>
    <t>况开强</t>
  </si>
  <si>
    <t>2019015108</t>
  </si>
  <si>
    <t>C0218_财务管理</t>
  </si>
  <si>
    <t>陈雨露</t>
  </si>
  <si>
    <t>2019014227</t>
  </si>
  <si>
    <t>周笑影</t>
  </si>
  <si>
    <t>2019014117</t>
  </si>
  <si>
    <t>薛清清</t>
  </si>
  <si>
    <t>2019014229</t>
  </si>
  <si>
    <t>徐慧</t>
  </si>
  <si>
    <t>2019014220</t>
  </si>
  <si>
    <t>D0201_护理学</t>
  </si>
  <si>
    <t>吕思琦</t>
  </si>
  <si>
    <t>2019013023</t>
  </si>
  <si>
    <t>李牧冉</t>
  </si>
  <si>
    <t>2019012324</t>
  </si>
  <si>
    <t>王姗</t>
  </si>
  <si>
    <t>2019011101</t>
  </si>
  <si>
    <t>李芳芳</t>
  </si>
  <si>
    <t>2019012719</t>
  </si>
  <si>
    <t>董梦如</t>
  </si>
  <si>
    <t>2019015405</t>
  </si>
  <si>
    <t>祝小寒</t>
  </si>
  <si>
    <t>2019013025</t>
  </si>
  <si>
    <t>张雪</t>
  </si>
  <si>
    <t>2019010628</t>
  </si>
  <si>
    <t>毛晓娜</t>
  </si>
  <si>
    <t>2019010426</t>
  </si>
  <si>
    <t>张梦</t>
  </si>
  <si>
    <t>2019010902</t>
  </si>
  <si>
    <t>刘小晓</t>
  </si>
  <si>
    <t>2019010904</t>
  </si>
  <si>
    <t>李笑笑</t>
  </si>
  <si>
    <t>2019013104</t>
  </si>
  <si>
    <t>郭海萍</t>
  </si>
  <si>
    <t>2019010112</t>
  </si>
  <si>
    <t>胡小丽</t>
  </si>
  <si>
    <t>2019010123</t>
  </si>
  <si>
    <t>王颖</t>
  </si>
  <si>
    <t>2019012724</t>
  </si>
  <si>
    <t>张开艳</t>
  </si>
  <si>
    <t>2019011305</t>
  </si>
  <si>
    <t>孟倩倩</t>
  </si>
  <si>
    <t>2019013212</t>
  </si>
  <si>
    <t>庄永静</t>
  </si>
  <si>
    <t>2019010507</t>
  </si>
  <si>
    <t>马雨萌</t>
  </si>
  <si>
    <t>2019012830</t>
  </si>
  <si>
    <t>杨倩雨</t>
  </si>
  <si>
    <t>2019012514</t>
  </si>
  <si>
    <t>娄雅</t>
  </si>
  <si>
    <t>2019011402</t>
  </si>
  <si>
    <t>余侠</t>
  </si>
  <si>
    <t>2019012710</t>
  </si>
  <si>
    <t>徐萍</t>
  </si>
  <si>
    <t>2019011212</t>
  </si>
  <si>
    <t>鲍言言</t>
  </si>
  <si>
    <t>2019011414</t>
  </si>
  <si>
    <t>丁静静</t>
  </si>
  <si>
    <t>2019011511</t>
  </si>
  <si>
    <t>赵宇梅</t>
  </si>
  <si>
    <t>2019010415</t>
  </si>
  <si>
    <t>王文波</t>
  </si>
  <si>
    <t>2019012802</t>
  </si>
  <si>
    <t>张瑾</t>
  </si>
  <si>
    <t>2019011517</t>
  </si>
  <si>
    <t>温露露</t>
  </si>
  <si>
    <t>2019012216</t>
  </si>
  <si>
    <t>周晴</t>
  </si>
  <si>
    <t>2019010428</t>
  </si>
  <si>
    <t>刘尔</t>
  </si>
  <si>
    <t>2019011706</t>
  </si>
  <si>
    <t>邓培</t>
  </si>
  <si>
    <t>2019010917</t>
  </si>
  <si>
    <t>冯迪迪</t>
  </si>
  <si>
    <t>2019012523</t>
  </si>
  <si>
    <t>曹晶晶</t>
  </si>
  <si>
    <t>2019011307</t>
  </si>
  <si>
    <t>谢冬梅</t>
  </si>
  <si>
    <t>2019012705</t>
  </si>
  <si>
    <t>常美满</t>
  </si>
  <si>
    <t>2019012910</t>
  </si>
  <si>
    <t>刘妹</t>
  </si>
  <si>
    <t>2019010830</t>
  </si>
  <si>
    <t>赵漫漫</t>
  </si>
  <si>
    <t>2019012214</t>
  </si>
  <si>
    <t>赵阳</t>
  </si>
  <si>
    <t>2019012906</t>
  </si>
  <si>
    <t>庄荣荣</t>
  </si>
  <si>
    <t>2019012822</t>
  </si>
  <si>
    <t>王雅莉</t>
  </si>
  <si>
    <t>2019011225</t>
  </si>
  <si>
    <t>张天琦</t>
  </si>
  <si>
    <t>2019015412</t>
  </si>
  <si>
    <t>A0202_公共卫生（妇幼保健）</t>
  </si>
  <si>
    <t>A0202_公共卫生（妇幼保健）</t>
  </si>
  <si>
    <t>备注</t>
  </si>
  <si>
    <t>面试缺考</t>
  </si>
  <si>
    <t>A0101_临床医生(妇科、产科)</t>
  </si>
  <si>
    <t>A0102_临床医生(普外科)</t>
  </si>
  <si>
    <t>A0103_影像诊断(医学影像科)</t>
  </si>
  <si>
    <t>A0104_临床医生(肿瘤内科)</t>
  </si>
  <si>
    <t>A0105_药师(药学部)</t>
  </si>
  <si>
    <t>C0101_临床医师(临床各科)</t>
  </si>
  <si>
    <t>C0102_临床护理(护理部)</t>
  </si>
  <si>
    <t>C0104_口腔医生(口腔科)</t>
  </si>
  <si>
    <t>C0105_麻醉科医生(手术室)</t>
  </si>
  <si>
    <t>C0106_信息统计(病案室)</t>
  </si>
  <si>
    <t>C0107_院感办工作人员(院感办)</t>
  </si>
  <si>
    <t>C0108_检验技师(医学检验科、皮肤科)</t>
  </si>
  <si>
    <t>C0109_影像医生(功能科、影像科)</t>
  </si>
  <si>
    <t>面试成绩经过修正系数计算</t>
  </si>
  <si>
    <t>面试缺考</t>
  </si>
  <si>
    <t>面试缺考</t>
  </si>
  <si>
    <t>淮北市第四人民医院2019年公开招聘专业技术人员面试人员成绩表</t>
  </si>
  <si>
    <t>淮北市传染病医院2019年公开招聘专业技术人员面试人员成绩表</t>
  </si>
  <si>
    <t>淮北市中医医院2019年公开招聘专业技术人员面试人员成绩表</t>
  </si>
  <si>
    <t>淮北市人民医院2019年公开招聘专业技术人员面试人员成绩表</t>
  </si>
  <si>
    <t>淮北市妇幼保健院2019年公开招聘专业技术人员面试人员成绩表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</si>
</sst>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8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6"/>
      <name val="方正小标宋简体"/>
      <family val="4"/>
    </font>
    <font>
      <sz val="11"/>
      <name val="等线"/>
      <family val="0"/>
    </font>
    <font>
      <sz val="10"/>
      <name val="宋体"/>
      <family val="0"/>
    </font>
    <font>
      <sz val="13"/>
      <name val="方正小标宋简体"/>
      <family val="4"/>
    </font>
    <font>
      <sz val="15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/>
    </xf>
    <xf numFmtId="177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zoomScale="115" zoomScaleNormal="115" workbookViewId="0" topLeftCell="A1">
      <selection activeCell="A1" sqref="A1:F1"/>
    </sheetView>
  </sheetViews>
  <sheetFormatPr defaultColWidth="9.00390625" defaultRowHeight="16.5" customHeight="1"/>
  <cols>
    <col min="1" max="1" width="5.125" style="5" customWidth="1"/>
    <col min="2" max="2" width="35.375" style="5" customWidth="1"/>
    <col min="3" max="3" width="10.875" style="5" customWidth="1"/>
    <col min="4" max="4" width="15.50390625" style="5" customWidth="1"/>
    <col min="5" max="5" width="10.875" style="1" customWidth="1"/>
    <col min="6" max="6" width="15.125" style="1" customWidth="1"/>
    <col min="7" max="16384" width="9.00390625" style="1" customWidth="1"/>
  </cols>
  <sheetData>
    <row r="1" spans="1:6" ht="31.5" customHeight="1">
      <c r="A1" s="27" t="s">
        <v>219</v>
      </c>
      <c r="B1" s="27"/>
      <c r="C1" s="27"/>
      <c r="D1" s="27"/>
      <c r="E1" s="27"/>
      <c r="F1" s="27"/>
    </row>
    <row r="2" spans="1:6" ht="30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16</v>
      </c>
    </row>
    <row r="3" spans="1:6" ht="30" customHeight="1">
      <c r="A3" s="3">
        <v>1</v>
      </c>
      <c r="B3" s="2" t="s">
        <v>200</v>
      </c>
      <c r="C3" s="2" t="str">
        <f>"张盼盼"</f>
        <v>张盼盼</v>
      </c>
      <c r="D3" s="22"/>
      <c r="E3" s="15">
        <v>72.8</v>
      </c>
      <c r="F3" s="26"/>
    </row>
    <row r="4" spans="1:6" ht="30" customHeight="1">
      <c r="A4" s="3">
        <v>2</v>
      </c>
      <c r="B4" s="2" t="s">
        <v>200</v>
      </c>
      <c r="C4" s="2" t="str">
        <f>"徐婉婉"</f>
        <v>徐婉婉</v>
      </c>
      <c r="D4" s="21"/>
      <c r="E4" s="15">
        <v>0</v>
      </c>
      <c r="F4" s="26" t="s">
        <v>199</v>
      </c>
    </row>
    <row r="5" spans="1:6" ht="30" customHeight="1">
      <c r="A5" s="3">
        <v>3</v>
      </c>
      <c r="B5" s="2" t="s">
        <v>201</v>
      </c>
      <c r="C5" s="2" t="str">
        <f>"刘聪"</f>
        <v>刘聪</v>
      </c>
      <c r="D5" s="21"/>
      <c r="E5" s="15">
        <v>75.8</v>
      </c>
      <c r="F5" s="26"/>
    </row>
    <row r="6" spans="1:6" ht="30" customHeight="1">
      <c r="A6" s="3">
        <v>4</v>
      </c>
      <c r="B6" s="2" t="s">
        <v>201</v>
      </c>
      <c r="C6" s="2" t="str">
        <f>"周万飞"</f>
        <v>周万飞</v>
      </c>
      <c r="D6" s="21"/>
      <c r="E6" s="15">
        <v>74.2</v>
      </c>
      <c r="F6" s="26"/>
    </row>
    <row r="7" spans="1:6" ht="30" customHeight="1">
      <c r="A7" s="3">
        <v>5</v>
      </c>
      <c r="B7" s="2" t="s">
        <v>201</v>
      </c>
      <c r="C7" s="2" t="str">
        <f>"高胜国"</f>
        <v>高胜国</v>
      </c>
      <c r="D7" s="21"/>
      <c r="E7" s="15">
        <v>73.2</v>
      </c>
      <c r="F7" s="26"/>
    </row>
    <row r="8" spans="1:6" ht="30" customHeight="1">
      <c r="A8" s="3">
        <v>6</v>
      </c>
      <c r="B8" s="2" t="s">
        <v>201</v>
      </c>
      <c r="C8" s="2" t="str">
        <f>"黄坤"</f>
        <v>黄坤</v>
      </c>
      <c r="D8" s="21"/>
      <c r="E8" s="15">
        <v>0</v>
      </c>
      <c r="F8" s="26" t="s">
        <v>199</v>
      </c>
    </row>
    <row r="9" spans="1:6" ht="30" customHeight="1">
      <c r="A9" s="3">
        <v>7</v>
      </c>
      <c r="B9" s="2" t="s">
        <v>202</v>
      </c>
      <c r="C9" s="2" t="str">
        <f>"王召华"</f>
        <v>王召华</v>
      </c>
      <c r="D9" s="21"/>
      <c r="E9" s="15">
        <v>74</v>
      </c>
      <c r="F9" s="26"/>
    </row>
    <row r="10" spans="1:6" ht="30" customHeight="1">
      <c r="A10" s="3">
        <v>8</v>
      </c>
      <c r="B10" s="2" t="s">
        <v>203</v>
      </c>
      <c r="C10" s="2" t="str">
        <f>"赵芳"</f>
        <v>赵芳</v>
      </c>
      <c r="D10" s="21"/>
      <c r="E10" s="15">
        <v>75.2</v>
      </c>
      <c r="F10" s="26"/>
    </row>
    <row r="11" spans="1:6" ht="30" customHeight="1">
      <c r="A11" s="3">
        <v>9</v>
      </c>
      <c r="B11" s="2" t="s">
        <v>203</v>
      </c>
      <c r="C11" s="2" t="str">
        <f>"靳华龙"</f>
        <v>靳华龙</v>
      </c>
      <c r="D11" s="21"/>
      <c r="E11" s="15">
        <v>74.6</v>
      </c>
      <c r="F11" s="26"/>
    </row>
    <row r="12" spans="1:6" ht="30" customHeight="1">
      <c r="A12" s="3">
        <v>10</v>
      </c>
      <c r="B12" s="2" t="s">
        <v>203</v>
      </c>
      <c r="C12" s="2" t="str">
        <f>"单磊"</f>
        <v>单磊</v>
      </c>
      <c r="D12" s="21"/>
      <c r="E12" s="15">
        <v>74.4</v>
      </c>
      <c r="F12" s="26"/>
    </row>
    <row r="13" spans="1:6" ht="30" customHeight="1">
      <c r="A13" s="3">
        <v>11</v>
      </c>
      <c r="B13" s="2" t="s">
        <v>203</v>
      </c>
      <c r="C13" s="2" t="str">
        <f>"曹亚男"</f>
        <v>曹亚男</v>
      </c>
      <c r="D13" s="21"/>
      <c r="E13" s="15">
        <v>0</v>
      </c>
      <c r="F13" s="26" t="s">
        <v>199</v>
      </c>
    </row>
    <row r="14" spans="1:6" ht="30" customHeight="1">
      <c r="A14" s="3">
        <v>12</v>
      </c>
      <c r="B14" s="2" t="s">
        <v>204</v>
      </c>
      <c r="C14" s="2" t="str">
        <f>"周缓"</f>
        <v>周缓</v>
      </c>
      <c r="D14" s="21"/>
      <c r="E14" s="15">
        <v>83.8</v>
      </c>
      <c r="F14" s="26"/>
    </row>
    <row r="15" spans="1:6" ht="30" customHeight="1">
      <c r="A15" s="3">
        <v>13</v>
      </c>
      <c r="B15" s="2" t="s">
        <v>204</v>
      </c>
      <c r="C15" s="2" t="str">
        <f>"董志雨"</f>
        <v>董志雨</v>
      </c>
      <c r="D15" s="21"/>
      <c r="E15" s="15">
        <v>73.6</v>
      </c>
      <c r="F15" s="26"/>
    </row>
    <row r="16" spans="1:6" ht="30" customHeight="1">
      <c r="A16" s="3">
        <v>14</v>
      </c>
      <c r="B16" s="2" t="s">
        <v>204</v>
      </c>
      <c r="C16" s="2" t="str">
        <f>"杨小娟"</f>
        <v>杨小娟</v>
      </c>
      <c r="D16" s="21"/>
      <c r="E16" s="15">
        <v>71.8</v>
      </c>
      <c r="F16" s="26"/>
    </row>
    <row r="17" spans="1:6" ht="30" customHeight="1">
      <c r="A17" s="3">
        <v>15</v>
      </c>
      <c r="B17" s="2" t="s">
        <v>204</v>
      </c>
      <c r="C17" s="2" t="str">
        <f>"王雅丽"</f>
        <v>王雅丽</v>
      </c>
      <c r="D17" s="21"/>
      <c r="E17" s="15">
        <v>0</v>
      </c>
      <c r="F17" s="26" t="s">
        <v>199</v>
      </c>
    </row>
    <row r="18" spans="1:6" ht="30" customHeight="1">
      <c r="A18" s="3">
        <v>16</v>
      </c>
      <c r="B18" s="2" t="s">
        <v>205</v>
      </c>
      <c r="C18" s="2" t="str">
        <f>"胡啸"</f>
        <v>胡啸</v>
      </c>
      <c r="D18" s="2" t="str">
        <f>"2019013711"</f>
        <v>2019013711</v>
      </c>
      <c r="E18" s="15">
        <v>83.1269160711784</v>
      </c>
      <c r="F18" s="18" t="s">
        <v>213</v>
      </c>
    </row>
    <row r="19" spans="1:6" ht="30" customHeight="1">
      <c r="A19" s="3">
        <v>17</v>
      </c>
      <c r="B19" s="2" t="s">
        <v>205</v>
      </c>
      <c r="C19" s="2" t="str">
        <f>"王玥"</f>
        <v>王玥</v>
      </c>
      <c r="D19" s="2" t="str">
        <f>"2019013517"</f>
        <v>2019013517</v>
      </c>
      <c r="E19" s="15">
        <v>79.8110655737705</v>
      </c>
      <c r="F19" s="18" t="s">
        <v>213</v>
      </c>
    </row>
    <row r="20" spans="1:6" ht="30" customHeight="1">
      <c r="A20" s="3">
        <v>18</v>
      </c>
      <c r="B20" s="2" t="s">
        <v>205</v>
      </c>
      <c r="C20" s="2" t="str">
        <f>"郑霁月"</f>
        <v>郑霁月</v>
      </c>
      <c r="D20" s="2" t="str">
        <f>"2019015328"</f>
        <v>2019015328</v>
      </c>
      <c r="E20" s="15">
        <v>73.2856942693008</v>
      </c>
      <c r="F20" s="18" t="s">
        <v>213</v>
      </c>
    </row>
    <row r="21" spans="1:6" ht="30" customHeight="1">
      <c r="A21" s="3">
        <v>19</v>
      </c>
      <c r="B21" s="2" t="s">
        <v>205</v>
      </c>
      <c r="C21" s="2" t="str">
        <f>"陈雷"</f>
        <v>陈雷</v>
      </c>
      <c r="D21" s="2" t="str">
        <f>"2019013721"</f>
        <v>2019013721</v>
      </c>
      <c r="E21" s="15">
        <v>87.7334454252487</v>
      </c>
      <c r="F21" s="18" t="s">
        <v>213</v>
      </c>
    </row>
    <row r="22" spans="1:6" ht="30" customHeight="1">
      <c r="A22" s="3">
        <v>20</v>
      </c>
      <c r="B22" s="2" t="s">
        <v>205</v>
      </c>
      <c r="C22" s="2" t="str">
        <f>"韩洁菲"</f>
        <v>韩洁菲</v>
      </c>
      <c r="D22" s="2" t="str">
        <f>"2019013720"</f>
        <v>2019013720</v>
      </c>
      <c r="E22" s="15">
        <v>70.4327868852459</v>
      </c>
      <c r="F22" s="18" t="s">
        <v>213</v>
      </c>
    </row>
    <row r="23" spans="1:6" ht="30" customHeight="1">
      <c r="A23" s="3">
        <v>21</v>
      </c>
      <c r="B23" s="2" t="s">
        <v>205</v>
      </c>
      <c r="C23" s="2" t="str">
        <f>"李旭"</f>
        <v>李旭</v>
      </c>
      <c r="D23" s="2" t="str">
        <f>"2019013703"</f>
        <v>2019013703</v>
      </c>
      <c r="E23" s="15">
        <v>74.8348360655738</v>
      </c>
      <c r="F23" s="18" t="s">
        <v>213</v>
      </c>
    </row>
    <row r="24" spans="1:6" ht="30" customHeight="1">
      <c r="A24" s="3">
        <v>22</v>
      </c>
      <c r="B24" s="2" t="s">
        <v>205</v>
      </c>
      <c r="C24" s="2" t="str">
        <f>"马惠敏"</f>
        <v>马惠敏</v>
      </c>
      <c r="D24" s="2" t="str">
        <f>"2019013718"</f>
        <v>2019013718</v>
      </c>
      <c r="E24" s="15">
        <v>74.6434426229508</v>
      </c>
      <c r="F24" s="18" t="s">
        <v>213</v>
      </c>
    </row>
    <row r="25" spans="1:6" ht="30" customHeight="1">
      <c r="A25" s="3">
        <v>23</v>
      </c>
      <c r="B25" s="2" t="s">
        <v>205</v>
      </c>
      <c r="C25" s="2" t="str">
        <f>"蒋一宏"</f>
        <v>蒋一宏</v>
      </c>
      <c r="D25" s="2" t="str">
        <f>"2019013523"</f>
        <v>2019013523</v>
      </c>
      <c r="E25" s="15">
        <v>90.4554854981084</v>
      </c>
      <c r="F25" s="18" t="s">
        <v>213</v>
      </c>
    </row>
    <row r="26" spans="1:6" ht="30" customHeight="1">
      <c r="A26" s="3">
        <v>24</v>
      </c>
      <c r="B26" s="2" t="s">
        <v>205</v>
      </c>
      <c r="C26" s="2" t="str">
        <f>"刘娜"</f>
        <v>刘娜</v>
      </c>
      <c r="D26" s="2" t="str">
        <f>"2019013305"</f>
        <v>2019013305</v>
      </c>
      <c r="E26" s="15">
        <v>77.1315573770492</v>
      </c>
      <c r="F26" s="18" t="s">
        <v>213</v>
      </c>
    </row>
    <row r="27" spans="1:6" ht="30" customHeight="1">
      <c r="A27" s="3">
        <v>25</v>
      </c>
      <c r="B27" s="2" t="s">
        <v>205</v>
      </c>
      <c r="C27" s="2" t="str">
        <f>"王成名"</f>
        <v>王成名</v>
      </c>
      <c r="D27" s="2" t="str">
        <f>"2019013625"</f>
        <v>2019013625</v>
      </c>
      <c r="E27" s="15">
        <v>77.054672831722</v>
      </c>
      <c r="F27" s="18" t="s">
        <v>213</v>
      </c>
    </row>
    <row r="28" spans="1:6" ht="30" customHeight="1">
      <c r="A28" s="3">
        <v>26</v>
      </c>
      <c r="B28" s="2" t="s">
        <v>205</v>
      </c>
      <c r="C28" s="2" t="str">
        <f>"梁晓莉"</f>
        <v>梁晓莉</v>
      </c>
      <c r="D28" s="2" t="str">
        <f>"2019013405"</f>
        <v>2019013405</v>
      </c>
      <c r="E28" s="15">
        <v>77.705737704918</v>
      </c>
      <c r="F28" s="18" t="s">
        <v>213</v>
      </c>
    </row>
    <row r="29" spans="1:6" ht="30" customHeight="1">
      <c r="A29" s="3">
        <v>27</v>
      </c>
      <c r="B29" s="2" t="s">
        <v>205</v>
      </c>
      <c r="C29" s="2" t="str">
        <f>"朱亚飞"</f>
        <v>朱亚飞</v>
      </c>
      <c r="D29" s="2" t="str">
        <f>"2019013415"</f>
        <v>2019013415</v>
      </c>
      <c r="E29" s="15">
        <v>70.3542664985288</v>
      </c>
      <c r="F29" s="18" t="s">
        <v>213</v>
      </c>
    </row>
    <row r="30" spans="1:6" ht="30" customHeight="1">
      <c r="A30" s="3">
        <v>28</v>
      </c>
      <c r="B30" s="2" t="s">
        <v>205</v>
      </c>
      <c r="C30" s="2" t="str">
        <f>"赵想"</f>
        <v>赵想</v>
      </c>
      <c r="D30" s="2" t="str">
        <f>"2019013725"</f>
        <v>2019013725</v>
      </c>
      <c r="E30" s="15">
        <v>74.6434426229508</v>
      </c>
      <c r="F30" s="18" t="s">
        <v>213</v>
      </c>
    </row>
    <row r="31" spans="1:6" ht="30" customHeight="1">
      <c r="A31" s="3">
        <v>29</v>
      </c>
      <c r="B31" s="2" t="s">
        <v>205</v>
      </c>
      <c r="C31" s="2" t="str">
        <f>"吴天颖"</f>
        <v>吴天颖</v>
      </c>
      <c r="D31" s="2" t="str">
        <f>"2019013407"</f>
        <v>2019013407</v>
      </c>
      <c r="E31" s="15">
        <v>76.7487704918033</v>
      </c>
      <c r="F31" s="18" t="s">
        <v>213</v>
      </c>
    </row>
    <row r="32" spans="1:6" ht="30" customHeight="1">
      <c r="A32" s="3">
        <v>30</v>
      </c>
      <c r="B32" s="2" t="s">
        <v>205</v>
      </c>
      <c r="C32" s="2" t="str">
        <f>"吕莹莹"</f>
        <v>吕莹莹</v>
      </c>
      <c r="D32" s="2" t="str">
        <f>"2019013524"</f>
        <v>2019013524</v>
      </c>
      <c r="E32" s="15">
        <v>70.1448788006165</v>
      </c>
      <c r="F32" s="18" t="s">
        <v>213</v>
      </c>
    </row>
    <row r="33" spans="1:6" ht="30" customHeight="1">
      <c r="A33" s="3">
        <v>31</v>
      </c>
      <c r="B33" s="2" t="s">
        <v>205</v>
      </c>
      <c r="C33" s="2" t="str">
        <f>"张冬雨"</f>
        <v>张冬雨</v>
      </c>
      <c r="D33" s="2" t="str">
        <f>"2019013421"</f>
        <v>2019013421</v>
      </c>
      <c r="E33" s="15">
        <v>72.657531175564</v>
      </c>
      <c r="F33" s="18" t="s">
        <v>213</v>
      </c>
    </row>
    <row r="34" spans="1:6" ht="30" customHeight="1">
      <c r="A34" s="3">
        <v>32</v>
      </c>
      <c r="B34" s="2" t="s">
        <v>205</v>
      </c>
      <c r="C34" s="2" t="str">
        <f>"吴璇"</f>
        <v>吴璇</v>
      </c>
      <c r="D34" s="2" t="str">
        <f>"2019013518"</f>
        <v>2019013518</v>
      </c>
      <c r="E34" s="15">
        <v>75.9831967213115</v>
      </c>
      <c r="F34" s="18" t="s">
        <v>213</v>
      </c>
    </row>
    <row r="35" spans="1:6" ht="30" customHeight="1">
      <c r="A35" s="3">
        <v>33</v>
      </c>
      <c r="B35" s="2" t="s">
        <v>205</v>
      </c>
      <c r="C35" s="2" t="str">
        <f>"胡文会"</f>
        <v>胡文会</v>
      </c>
      <c r="D35" s="2" t="str">
        <f>"2019015324"</f>
        <v>2019015324</v>
      </c>
      <c r="E35" s="15">
        <v>75.1701835505114</v>
      </c>
      <c r="F35" s="18" t="s">
        <v>213</v>
      </c>
    </row>
    <row r="36" spans="1:6" ht="30" customHeight="1">
      <c r="A36" s="3">
        <v>34</v>
      </c>
      <c r="B36" s="2" t="s">
        <v>205</v>
      </c>
      <c r="C36" s="2" t="str">
        <f>"李洁"</f>
        <v>李洁</v>
      </c>
      <c r="D36" s="2" t="str">
        <f>"2019013626"</f>
        <v>2019013626</v>
      </c>
      <c r="E36" s="15">
        <v>72.3467213114754</v>
      </c>
      <c r="F36" s="18" t="s">
        <v>213</v>
      </c>
    </row>
    <row r="37" spans="1:6" ht="30" customHeight="1">
      <c r="A37" s="3">
        <v>35</v>
      </c>
      <c r="B37" s="2" t="s">
        <v>205</v>
      </c>
      <c r="C37" s="2" t="str">
        <f>"许蝶"</f>
        <v>许蝶</v>
      </c>
      <c r="D37" s="2" t="str">
        <f>"2019013318"</f>
        <v>2019013318</v>
      </c>
      <c r="E37" s="15">
        <v>76.5573770491803</v>
      </c>
      <c r="F37" s="18" t="s">
        <v>213</v>
      </c>
    </row>
    <row r="38" spans="1:6" ht="30" customHeight="1">
      <c r="A38" s="3">
        <v>36</v>
      </c>
      <c r="B38" s="2" t="s">
        <v>205</v>
      </c>
      <c r="C38" s="2" t="str">
        <f>"徐云龙"</f>
        <v>徐云龙</v>
      </c>
      <c r="D38" s="2" t="str">
        <f>"2019013514"</f>
        <v>2019013514</v>
      </c>
      <c r="E38" s="15">
        <v>72.0293680818271</v>
      </c>
      <c r="F38" s="18" t="s">
        <v>213</v>
      </c>
    </row>
    <row r="39" spans="1:6" ht="30" customHeight="1">
      <c r="A39" s="3">
        <v>37</v>
      </c>
      <c r="B39" s="2" t="s">
        <v>205</v>
      </c>
      <c r="C39" s="2" t="str">
        <f>"李欣玲"</f>
        <v>李欣玲</v>
      </c>
      <c r="D39" s="2" t="str">
        <f>"2019013530"</f>
        <v>2019013530</v>
      </c>
      <c r="E39" s="15">
        <v>71.6105926860025</v>
      </c>
      <c r="F39" s="18" t="s">
        <v>213</v>
      </c>
    </row>
    <row r="40" spans="1:6" ht="30" customHeight="1">
      <c r="A40" s="3">
        <v>38</v>
      </c>
      <c r="B40" s="2" t="s">
        <v>205</v>
      </c>
      <c r="C40" s="2" t="str">
        <f>"谢南南"</f>
        <v>谢南南</v>
      </c>
      <c r="D40" s="2" t="str">
        <f>"2019013321"</f>
        <v>2019013321</v>
      </c>
      <c r="E40" s="15">
        <v>73.4950819672131</v>
      </c>
      <c r="F40" s="18" t="s">
        <v>213</v>
      </c>
    </row>
    <row r="41" spans="1:6" ht="30" customHeight="1">
      <c r="A41" s="3">
        <v>39</v>
      </c>
      <c r="B41" s="2" t="s">
        <v>205</v>
      </c>
      <c r="C41" s="2" t="str">
        <f>"张震"</f>
        <v>张震</v>
      </c>
      <c r="D41" s="2" t="str">
        <f>"2019013428"</f>
        <v>2019013428</v>
      </c>
      <c r="E41" s="15">
        <v>70.241393442623</v>
      </c>
      <c r="F41" s="18" t="s">
        <v>213</v>
      </c>
    </row>
    <row r="42" spans="1:6" ht="30" customHeight="1">
      <c r="A42" s="3">
        <v>40</v>
      </c>
      <c r="B42" s="2" t="s">
        <v>205</v>
      </c>
      <c r="C42" s="2" t="str">
        <f>"周尚清"</f>
        <v>周尚清</v>
      </c>
      <c r="D42" s="2" t="str">
        <f>"2019013423"</f>
        <v>2019013423</v>
      </c>
      <c r="E42" s="15">
        <v>75.4090163934426</v>
      </c>
      <c r="F42" s="18" t="s">
        <v>213</v>
      </c>
    </row>
    <row r="43" spans="1:6" ht="30" customHeight="1">
      <c r="A43" s="3">
        <v>41</v>
      </c>
      <c r="B43" s="2" t="s">
        <v>205</v>
      </c>
      <c r="C43" s="2" t="str">
        <f>"任先峰"</f>
        <v>任先峰</v>
      </c>
      <c r="D43" s="2" t="str">
        <f>"2019013412"</f>
        <v>2019013412</v>
      </c>
      <c r="E43" s="15">
        <v>71.4012049880902</v>
      </c>
      <c r="F43" s="18" t="s">
        <v>213</v>
      </c>
    </row>
    <row r="44" spans="1:6" ht="30" customHeight="1">
      <c r="A44" s="3">
        <v>42</v>
      </c>
      <c r="B44" s="2" t="s">
        <v>205</v>
      </c>
      <c r="C44" s="2" t="str">
        <f>"李珍珍"</f>
        <v>李珍珍</v>
      </c>
      <c r="D44" s="2" t="str">
        <f>"2019013502"</f>
        <v>2019013502</v>
      </c>
      <c r="E44" s="15">
        <v>76.4265097379851</v>
      </c>
      <c r="F44" s="18" t="s">
        <v>213</v>
      </c>
    </row>
    <row r="45" spans="1:6" ht="30" customHeight="1">
      <c r="A45" s="3">
        <v>43</v>
      </c>
      <c r="B45" s="2" t="s">
        <v>205</v>
      </c>
      <c r="C45" s="2" t="str">
        <f>"薛雨枫"</f>
        <v>薛雨枫</v>
      </c>
      <c r="D45" s="2" t="str">
        <f>"2019013701"</f>
        <v>2019013701</v>
      </c>
      <c r="E45" s="15">
        <v>75.9831967213115</v>
      </c>
      <c r="F45" s="18" t="s">
        <v>213</v>
      </c>
    </row>
    <row r="46" spans="1:6" ht="30" customHeight="1">
      <c r="A46" s="3">
        <v>44</v>
      </c>
      <c r="B46" s="2" t="s">
        <v>205</v>
      </c>
      <c r="C46" s="2" t="str">
        <f>"陈钦秀"</f>
        <v>陈钦秀</v>
      </c>
      <c r="D46" s="2" t="str">
        <f>"2019013702"</f>
        <v>2019013702</v>
      </c>
      <c r="E46" s="15">
        <v>69.7261034047919</v>
      </c>
      <c r="F46" s="18" t="s">
        <v>213</v>
      </c>
    </row>
    <row r="47" spans="1:6" ht="30" customHeight="1">
      <c r="A47" s="3">
        <v>45</v>
      </c>
      <c r="B47" s="2" t="s">
        <v>205</v>
      </c>
      <c r="C47" s="2" t="str">
        <f>"安志刚"</f>
        <v>安志刚</v>
      </c>
      <c r="D47" s="2" t="str">
        <f>"2019013315"</f>
        <v>2019013315</v>
      </c>
      <c r="E47" s="15">
        <v>70.05</v>
      </c>
      <c r="F47" s="18" t="s">
        <v>213</v>
      </c>
    </row>
    <row r="48" spans="1:6" ht="30" customHeight="1">
      <c r="A48" s="3">
        <v>46</v>
      </c>
      <c r="B48" s="2" t="s">
        <v>205</v>
      </c>
      <c r="C48" s="2" t="str">
        <f>"张瑜"</f>
        <v>张瑜</v>
      </c>
      <c r="D48" s="2" t="str">
        <f>"2019013623"</f>
        <v>2019013623</v>
      </c>
      <c r="E48" s="15">
        <v>74.069262295082</v>
      </c>
      <c r="F48" s="18" t="s">
        <v>213</v>
      </c>
    </row>
    <row r="49" spans="1:6" ht="30" customHeight="1">
      <c r="A49" s="3">
        <v>47</v>
      </c>
      <c r="B49" s="2" t="s">
        <v>205</v>
      </c>
      <c r="C49" s="2" t="str">
        <f>"王静"</f>
        <v>王静</v>
      </c>
      <c r="D49" s="2" t="str">
        <f>"2019013728"</f>
        <v>2019013728</v>
      </c>
      <c r="E49" s="15">
        <v>66.166512540283</v>
      </c>
      <c r="F49" s="18" t="s">
        <v>213</v>
      </c>
    </row>
    <row r="50" spans="1:6" ht="30" customHeight="1">
      <c r="A50" s="3">
        <v>48</v>
      </c>
      <c r="B50" s="2" t="s">
        <v>205</v>
      </c>
      <c r="C50" s="2" t="str">
        <f>"王硕"</f>
        <v>王硕</v>
      </c>
      <c r="D50" s="2" t="str">
        <f>"2019013604"</f>
        <v>2019013604</v>
      </c>
      <c r="E50" s="15">
        <v>74.6434426229508</v>
      </c>
      <c r="F50" s="18" t="s">
        <v>213</v>
      </c>
    </row>
    <row r="51" spans="1:6" ht="30" customHeight="1">
      <c r="A51" s="3">
        <v>49</v>
      </c>
      <c r="B51" s="2" t="s">
        <v>205</v>
      </c>
      <c r="C51" s="2" t="str">
        <f>"刘苑萌"</f>
        <v>刘苑萌</v>
      </c>
      <c r="D51" s="2" t="str">
        <f>"2019013416"</f>
        <v>2019013416</v>
      </c>
      <c r="E51" s="15">
        <v>73.6864754098361</v>
      </c>
      <c r="F51" s="18" t="s">
        <v>213</v>
      </c>
    </row>
    <row r="52" spans="1:6" ht="30" customHeight="1">
      <c r="A52" s="3">
        <v>50</v>
      </c>
      <c r="B52" s="2" t="s">
        <v>205</v>
      </c>
      <c r="C52" s="2" t="str">
        <f>"丁国鑫"</f>
        <v>丁国鑫</v>
      </c>
      <c r="D52" s="2" t="str">
        <f>"2019013411"</f>
        <v>2019013411</v>
      </c>
      <c r="E52" s="15">
        <v>71.4012049880902</v>
      </c>
      <c r="F52" s="18" t="s">
        <v>213</v>
      </c>
    </row>
    <row r="53" spans="1:6" ht="30" customHeight="1">
      <c r="A53" s="3">
        <v>51</v>
      </c>
      <c r="B53" s="2" t="s">
        <v>205</v>
      </c>
      <c r="C53" s="2" t="str">
        <f>"戴帅"</f>
        <v>戴帅</v>
      </c>
      <c r="D53" s="2" t="str">
        <f>"2019013505"</f>
        <v>2019013505</v>
      </c>
      <c r="E53" s="15">
        <v>72.657531175564</v>
      </c>
      <c r="F53" s="18" t="s">
        <v>213</v>
      </c>
    </row>
    <row r="54" spans="1:6" ht="30" customHeight="1">
      <c r="A54" s="3">
        <v>52</v>
      </c>
      <c r="B54" s="2" t="s">
        <v>205</v>
      </c>
      <c r="C54" s="2" t="str">
        <f>"李秋"</f>
        <v>李秋</v>
      </c>
      <c r="D54" s="2" t="str">
        <f>"2019013520"</f>
        <v>2019013520</v>
      </c>
      <c r="E54" s="15">
        <v>0</v>
      </c>
      <c r="F54" s="26" t="s">
        <v>199</v>
      </c>
    </row>
    <row r="55" spans="1:6" ht="30" customHeight="1">
      <c r="A55" s="3">
        <v>53</v>
      </c>
      <c r="B55" s="2" t="s">
        <v>205</v>
      </c>
      <c r="C55" s="2" t="str">
        <f>"邱萍"</f>
        <v>邱萍</v>
      </c>
      <c r="D55" s="2" t="str">
        <f>"2019013504"</f>
        <v>2019013504</v>
      </c>
      <c r="E55" s="15">
        <v>0</v>
      </c>
      <c r="F55" s="26" t="s">
        <v>199</v>
      </c>
    </row>
    <row r="56" spans="1:6" ht="30" customHeight="1">
      <c r="A56" s="3">
        <v>54</v>
      </c>
      <c r="B56" s="2" t="s">
        <v>205</v>
      </c>
      <c r="C56" s="2" t="str">
        <f>"朱治明"</f>
        <v>朱治明</v>
      </c>
      <c r="D56" s="2" t="str">
        <f>"2019013719"</f>
        <v>2019013719</v>
      </c>
      <c r="E56" s="15">
        <v>0</v>
      </c>
      <c r="F56" s="26" t="s">
        <v>199</v>
      </c>
    </row>
    <row r="57" spans="1:6" ht="30" customHeight="1">
      <c r="A57" s="3">
        <v>55</v>
      </c>
      <c r="B57" s="2" t="s">
        <v>205</v>
      </c>
      <c r="C57" s="2" t="str">
        <f>"倪刚"</f>
        <v>倪刚</v>
      </c>
      <c r="D57" s="2" t="str">
        <f>"2019013303"</f>
        <v>2019013303</v>
      </c>
      <c r="E57" s="15">
        <v>0</v>
      </c>
      <c r="F57" s="26" t="s">
        <v>199</v>
      </c>
    </row>
    <row r="58" spans="1:6" ht="30" customHeight="1">
      <c r="A58" s="3">
        <v>56</v>
      </c>
      <c r="B58" s="2" t="s">
        <v>205</v>
      </c>
      <c r="C58" s="2" t="str">
        <f>"张彩侠"</f>
        <v>张彩侠</v>
      </c>
      <c r="D58" s="2" t="str">
        <f>"2019013527"</f>
        <v>2019013527</v>
      </c>
      <c r="E58" s="15">
        <v>0</v>
      </c>
      <c r="F58" s="26" t="s">
        <v>199</v>
      </c>
    </row>
    <row r="59" spans="1:6" ht="30" customHeight="1">
      <c r="A59" s="3">
        <v>57</v>
      </c>
      <c r="B59" s="2" t="s">
        <v>205</v>
      </c>
      <c r="C59" s="2" t="str">
        <f>"耿鹃"</f>
        <v>耿鹃</v>
      </c>
      <c r="D59" s="2" t="str">
        <f>"2019013716"</f>
        <v>2019013716</v>
      </c>
      <c r="E59" s="15">
        <v>0</v>
      </c>
      <c r="F59" s="26" t="s">
        <v>199</v>
      </c>
    </row>
    <row r="60" spans="1:6" ht="30" customHeight="1">
      <c r="A60" s="3">
        <v>58</v>
      </c>
      <c r="B60" s="2" t="s">
        <v>206</v>
      </c>
      <c r="C60" s="2" t="str">
        <f>"焦艳娟"</f>
        <v>焦艳娟</v>
      </c>
      <c r="D60" s="2" t="str">
        <f>"2019012116"</f>
        <v>2019012116</v>
      </c>
      <c r="E60" s="15">
        <v>79.236108137045</v>
      </c>
      <c r="F60" s="18" t="s">
        <v>213</v>
      </c>
    </row>
    <row r="61" spans="1:6" ht="30" customHeight="1">
      <c r="A61" s="3">
        <v>59</v>
      </c>
      <c r="B61" s="2" t="s">
        <v>206</v>
      </c>
      <c r="C61" s="2" t="str">
        <f>"房姗姗"</f>
        <v>房姗姗</v>
      </c>
      <c r="D61" s="2" t="str">
        <f>"2019013222"</f>
        <v>2019013222</v>
      </c>
      <c r="E61" s="15">
        <v>76.4009647979139</v>
      </c>
      <c r="F61" s="18" t="s">
        <v>213</v>
      </c>
    </row>
    <row r="62" spans="1:6" ht="30" customHeight="1">
      <c r="A62" s="3">
        <v>60</v>
      </c>
      <c r="B62" s="2" t="s">
        <v>206</v>
      </c>
      <c r="C62" s="2" t="str">
        <f>"潘晓玉"</f>
        <v>潘晓玉</v>
      </c>
      <c r="D62" s="2" t="str">
        <f>"2019010816"</f>
        <v>2019010816</v>
      </c>
      <c r="E62" s="15">
        <v>80.5467535853976</v>
      </c>
      <c r="F62" s="18" t="s">
        <v>213</v>
      </c>
    </row>
    <row r="63" spans="1:6" ht="30" customHeight="1">
      <c r="A63" s="3">
        <v>61</v>
      </c>
      <c r="B63" s="2" t="s">
        <v>206</v>
      </c>
      <c r="C63" s="2" t="str">
        <f>"李慧敏"</f>
        <v>李慧敏</v>
      </c>
      <c r="D63" s="2" t="str">
        <f>"2019012603"</f>
        <v>2019012603</v>
      </c>
      <c r="E63" s="15">
        <v>81.870556745182</v>
      </c>
      <c r="F63" s="18" t="s">
        <v>213</v>
      </c>
    </row>
    <row r="64" spans="1:6" ht="30" customHeight="1">
      <c r="A64" s="3">
        <v>62</v>
      </c>
      <c r="B64" s="2" t="s">
        <v>206</v>
      </c>
      <c r="C64" s="2" t="str">
        <f>"毕争"</f>
        <v>毕争</v>
      </c>
      <c r="D64" s="2" t="str">
        <f>"2019012012"</f>
        <v>2019012012</v>
      </c>
      <c r="E64" s="15">
        <v>72.8474315514993</v>
      </c>
      <c r="F64" s="18" t="s">
        <v>213</v>
      </c>
    </row>
    <row r="65" spans="1:6" ht="30" customHeight="1">
      <c r="A65" s="3">
        <v>63</v>
      </c>
      <c r="B65" s="2" t="s">
        <v>206</v>
      </c>
      <c r="C65" s="2" t="str">
        <f>"张刘艳"</f>
        <v>张刘艳</v>
      </c>
      <c r="D65" s="2" t="str">
        <f>"2019012518"</f>
        <v>2019012518</v>
      </c>
      <c r="E65" s="15">
        <v>77.4122591006424</v>
      </c>
      <c r="F65" s="18" t="s">
        <v>213</v>
      </c>
    </row>
    <row r="66" spans="1:6" ht="30" customHeight="1">
      <c r="A66" s="3">
        <v>64</v>
      </c>
      <c r="B66" s="2" t="s">
        <v>206</v>
      </c>
      <c r="C66" s="2" t="str">
        <f>"张露"</f>
        <v>张露</v>
      </c>
      <c r="D66" s="2" t="str">
        <f>"2019011122"</f>
        <v>2019011122</v>
      </c>
      <c r="E66" s="15">
        <v>78.6281584582441</v>
      </c>
      <c r="F66" s="18" t="s">
        <v>213</v>
      </c>
    </row>
    <row r="67" spans="1:6" ht="30" customHeight="1">
      <c r="A67" s="3">
        <v>65</v>
      </c>
      <c r="B67" s="2" t="s">
        <v>206</v>
      </c>
      <c r="C67" s="2" t="str">
        <f>"王慧"</f>
        <v>王慧</v>
      </c>
      <c r="D67" s="2" t="str">
        <f>"2019011708"</f>
        <v>2019011708</v>
      </c>
      <c r="E67" s="15">
        <v>73.044850065189</v>
      </c>
      <c r="F67" s="18" t="s">
        <v>213</v>
      </c>
    </row>
    <row r="68" spans="1:6" ht="30" customHeight="1">
      <c r="A68" s="3">
        <v>66</v>
      </c>
      <c r="B68" s="2" t="s">
        <v>206</v>
      </c>
      <c r="C68" s="2" t="str">
        <f>"孙童馨"</f>
        <v>孙童馨</v>
      </c>
      <c r="D68" s="2" t="str">
        <f>"2019012011"</f>
        <v>2019012011</v>
      </c>
      <c r="E68" s="15">
        <v>77.3880573663624</v>
      </c>
      <c r="F68" s="18" t="s">
        <v>213</v>
      </c>
    </row>
    <row r="69" spans="1:6" ht="30" customHeight="1">
      <c r="A69" s="3">
        <v>67</v>
      </c>
      <c r="B69" s="2" t="s">
        <v>206</v>
      </c>
      <c r="C69" s="2" t="str">
        <f>"王丽"</f>
        <v>王丽</v>
      </c>
      <c r="D69" s="2" t="str">
        <f>"2019011509"</f>
        <v>2019011509</v>
      </c>
      <c r="E69" s="15">
        <v>77.7828943937418</v>
      </c>
      <c r="F69" s="18" t="s">
        <v>213</v>
      </c>
    </row>
    <row r="70" spans="1:6" ht="30" customHeight="1">
      <c r="A70" s="3">
        <v>68</v>
      </c>
      <c r="B70" s="2" t="s">
        <v>206</v>
      </c>
      <c r="C70" s="2" t="str">
        <f>"张彧"</f>
        <v>张彧</v>
      </c>
      <c r="D70" s="2" t="str">
        <f>"2019011501"</f>
        <v>2019011501</v>
      </c>
      <c r="E70" s="15">
        <v>78.7699869621903</v>
      </c>
      <c r="F70" s="18" t="s">
        <v>213</v>
      </c>
    </row>
    <row r="71" spans="1:6" ht="30" customHeight="1">
      <c r="A71" s="3">
        <v>69</v>
      </c>
      <c r="B71" s="2" t="s">
        <v>206</v>
      </c>
      <c r="C71" s="2" t="str">
        <f>"窦丽"</f>
        <v>窦丽</v>
      </c>
      <c r="D71" s="2" t="str">
        <f>"2019013013"</f>
        <v>2019013013</v>
      </c>
      <c r="E71" s="15">
        <v>78.7699869621903</v>
      </c>
      <c r="F71" s="18" t="s">
        <v>213</v>
      </c>
    </row>
    <row r="72" spans="1:6" ht="30" customHeight="1">
      <c r="A72" s="3">
        <v>70</v>
      </c>
      <c r="B72" s="2" t="s">
        <v>206</v>
      </c>
      <c r="C72" s="2" t="str">
        <f>"王凌燕"</f>
        <v>王凌燕</v>
      </c>
      <c r="D72" s="2" t="str">
        <f>"2019012911"</f>
        <v>2019012911</v>
      </c>
      <c r="E72" s="15">
        <v>74.0319426336375</v>
      </c>
      <c r="F72" s="18" t="s">
        <v>213</v>
      </c>
    </row>
    <row r="73" spans="1:6" ht="30" customHeight="1">
      <c r="A73" s="3">
        <v>71</v>
      </c>
      <c r="B73" s="2" t="s">
        <v>206</v>
      </c>
      <c r="C73" s="2" t="str">
        <f>"王倩"</f>
        <v>王倩</v>
      </c>
      <c r="D73" s="2" t="str">
        <f>"2019012108"</f>
        <v>2019012108</v>
      </c>
      <c r="E73" s="15">
        <v>81.2626070663812</v>
      </c>
      <c r="F73" s="18" t="s">
        <v>213</v>
      </c>
    </row>
    <row r="74" spans="1:6" ht="30" customHeight="1">
      <c r="A74" s="3">
        <v>72</v>
      </c>
      <c r="B74" s="2" t="s">
        <v>206</v>
      </c>
      <c r="C74" s="2" t="str">
        <f>"赵娜娜"</f>
        <v>赵娜娜</v>
      </c>
      <c r="D74" s="2" t="str">
        <f>"2019012006"</f>
        <v>2019012006</v>
      </c>
      <c r="E74" s="15">
        <v>79.236108137045</v>
      </c>
      <c r="F74" s="18" t="s">
        <v>213</v>
      </c>
    </row>
    <row r="75" spans="1:6" ht="30" customHeight="1">
      <c r="A75" s="3">
        <v>73</v>
      </c>
      <c r="B75" s="2" t="s">
        <v>206</v>
      </c>
      <c r="C75" s="2" t="str">
        <f>"许梦杰"</f>
        <v>许梦杰</v>
      </c>
      <c r="D75" s="2" t="str">
        <f>"2019013116"</f>
        <v>2019013116</v>
      </c>
      <c r="E75" s="15">
        <v>79.0334582441113</v>
      </c>
      <c r="F75" s="18" t="s">
        <v>213</v>
      </c>
    </row>
    <row r="76" spans="1:6" ht="30" customHeight="1">
      <c r="A76" s="3">
        <v>74</v>
      </c>
      <c r="B76" s="2" t="s">
        <v>206</v>
      </c>
      <c r="C76" s="2" t="str">
        <f>"李佩雯"</f>
        <v>李佩雯</v>
      </c>
      <c r="D76" s="2" t="str">
        <f>"2019011118"</f>
        <v>2019011118</v>
      </c>
      <c r="E76" s="15">
        <v>80.2493576017131</v>
      </c>
      <c r="F76" s="18" t="s">
        <v>213</v>
      </c>
    </row>
    <row r="77" spans="1:6" ht="30" customHeight="1">
      <c r="A77" s="3">
        <v>75</v>
      </c>
      <c r="B77" s="2" t="s">
        <v>206</v>
      </c>
      <c r="C77" s="2" t="str">
        <f>"步雨"</f>
        <v>步雨</v>
      </c>
      <c r="D77" s="2" t="str">
        <f>"2019012803"</f>
        <v>2019012803</v>
      </c>
      <c r="E77" s="15">
        <v>77.4122591006424</v>
      </c>
      <c r="F77" s="18" t="s">
        <v>213</v>
      </c>
    </row>
    <row r="78" spans="1:6" ht="30" customHeight="1">
      <c r="A78" s="3">
        <v>76</v>
      </c>
      <c r="B78" s="2" t="s">
        <v>206</v>
      </c>
      <c r="C78" s="2" t="str">
        <f>"周盛钰"</f>
        <v>周盛钰</v>
      </c>
      <c r="D78" s="2" t="str">
        <f>"2019011211"</f>
        <v>2019011211</v>
      </c>
      <c r="E78" s="15">
        <v>76.993220338983</v>
      </c>
      <c r="F78" s="18" t="s">
        <v>213</v>
      </c>
    </row>
    <row r="79" spans="1:6" ht="30" customHeight="1">
      <c r="A79" s="3">
        <v>77</v>
      </c>
      <c r="B79" s="2" t="s">
        <v>206</v>
      </c>
      <c r="C79" s="2" t="str">
        <f>"张蕾"</f>
        <v>张蕾</v>
      </c>
      <c r="D79" s="2" t="str">
        <f>"2019011429"</f>
        <v>2019011429</v>
      </c>
      <c r="E79" s="15">
        <v>80.6546573875803</v>
      </c>
      <c r="F79" s="18" t="s">
        <v>213</v>
      </c>
    </row>
    <row r="80" spans="1:6" ht="30" customHeight="1">
      <c r="A80" s="3">
        <v>78</v>
      </c>
      <c r="B80" s="2" t="s">
        <v>206</v>
      </c>
      <c r="C80" s="2" t="str">
        <f>"刘娜娜"</f>
        <v>刘娜娜</v>
      </c>
      <c r="D80" s="2" t="str">
        <f>"2019010214"</f>
        <v>2019010214</v>
      </c>
      <c r="E80" s="15">
        <v>70.724812633833</v>
      </c>
      <c r="F80" s="18" t="s">
        <v>213</v>
      </c>
    </row>
    <row r="81" spans="1:6" ht="30" customHeight="1">
      <c r="A81" s="3">
        <v>79</v>
      </c>
      <c r="B81" s="2" t="s">
        <v>206</v>
      </c>
      <c r="C81" s="2" t="str">
        <f>"周秀娟"</f>
        <v>周秀娟</v>
      </c>
      <c r="D81" s="2" t="str">
        <f>"2019013022"</f>
        <v>2019013022</v>
      </c>
      <c r="E81" s="15">
        <v>76.6016595289079</v>
      </c>
      <c r="F81" s="18" t="s">
        <v>213</v>
      </c>
    </row>
    <row r="82" spans="1:6" ht="30" customHeight="1">
      <c r="A82" s="3">
        <v>80</v>
      </c>
      <c r="B82" s="2" t="s">
        <v>206</v>
      </c>
      <c r="C82" s="2" t="str">
        <f>"苏孟"</f>
        <v>苏孟</v>
      </c>
      <c r="D82" s="2" t="str">
        <f>"2019010716"</f>
        <v>2019010716</v>
      </c>
      <c r="E82" s="15">
        <v>76.5983833116036</v>
      </c>
      <c r="F82" s="18" t="s">
        <v>213</v>
      </c>
    </row>
    <row r="83" spans="1:6" ht="30" customHeight="1">
      <c r="A83" s="3">
        <v>81</v>
      </c>
      <c r="B83" s="2" t="s">
        <v>206</v>
      </c>
      <c r="C83" s="2" t="str">
        <f>"梁敏杰"</f>
        <v>梁敏杰</v>
      </c>
      <c r="D83" s="2" t="str">
        <f>"2019011028"</f>
        <v>2019011028</v>
      </c>
      <c r="E83" s="15">
        <v>84.889960886571</v>
      </c>
      <c r="F83" s="18" t="s">
        <v>213</v>
      </c>
    </row>
    <row r="84" spans="1:6" ht="30" customHeight="1">
      <c r="A84" s="3">
        <v>82</v>
      </c>
      <c r="B84" s="2" t="s">
        <v>206</v>
      </c>
      <c r="C84" s="2" t="str">
        <f>"任珍珍"</f>
        <v>任珍珍</v>
      </c>
      <c r="D84" s="2" t="str">
        <f>"2019010128"</f>
        <v>2019010128</v>
      </c>
      <c r="E84" s="15">
        <v>78.6281584582441</v>
      </c>
      <c r="F84" s="18" t="s">
        <v>213</v>
      </c>
    </row>
    <row r="85" spans="1:6" ht="30" customHeight="1">
      <c r="A85" s="3">
        <v>83</v>
      </c>
      <c r="B85" s="2" t="s">
        <v>206</v>
      </c>
      <c r="C85" s="2" t="str">
        <f>"曹肖云"</f>
        <v>曹肖云</v>
      </c>
      <c r="D85" s="2" t="str">
        <f>"2019010825"</f>
        <v>2019010825</v>
      </c>
      <c r="E85" s="15">
        <v>71.3327623126338</v>
      </c>
      <c r="F85" s="18" t="s">
        <v>213</v>
      </c>
    </row>
    <row r="86" spans="1:6" ht="30" customHeight="1">
      <c r="A86" s="3">
        <v>84</v>
      </c>
      <c r="B86" s="2" t="s">
        <v>206</v>
      </c>
      <c r="C86" s="2" t="str">
        <f>"胡娜"</f>
        <v>胡娜</v>
      </c>
      <c r="D86" s="2" t="str">
        <f>"2019012114"</f>
        <v>2019012114</v>
      </c>
      <c r="E86" s="15">
        <v>73.6371056062581</v>
      </c>
      <c r="F86" s="18" t="s">
        <v>213</v>
      </c>
    </row>
    <row r="87" spans="1:6" ht="30" customHeight="1">
      <c r="A87" s="3">
        <v>85</v>
      </c>
      <c r="B87" s="2" t="s">
        <v>206</v>
      </c>
      <c r="C87" s="2" t="str">
        <f>"耿萌"</f>
        <v>耿萌</v>
      </c>
      <c r="D87" s="2" t="str">
        <f>"2019011609"</f>
        <v>2019011609</v>
      </c>
      <c r="E87" s="15">
        <v>69.3062633832976</v>
      </c>
      <c r="F87" s="18" t="s">
        <v>213</v>
      </c>
    </row>
    <row r="88" spans="1:6" ht="30" customHeight="1">
      <c r="A88" s="3">
        <v>86</v>
      </c>
      <c r="B88" s="2" t="s">
        <v>206</v>
      </c>
      <c r="C88" s="2" t="str">
        <f>"张平"</f>
        <v>张平</v>
      </c>
      <c r="D88" s="2" t="str">
        <f>"2019012416"</f>
        <v>2019012416</v>
      </c>
      <c r="E88" s="15">
        <v>74.2293611473272</v>
      </c>
      <c r="F88" s="18" t="s">
        <v>213</v>
      </c>
    </row>
    <row r="89" spans="1:6" ht="30" customHeight="1">
      <c r="A89" s="3">
        <v>87</v>
      </c>
      <c r="B89" s="2" t="s">
        <v>206</v>
      </c>
      <c r="C89" s="2" t="str">
        <f>"陈蒙恩"</f>
        <v>陈蒙恩</v>
      </c>
      <c r="D89" s="2" t="str">
        <f>"2019011713"</f>
        <v>2019011713</v>
      </c>
      <c r="E89" s="15">
        <v>72.8474315514993</v>
      </c>
      <c r="F89" s="18" t="s">
        <v>213</v>
      </c>
    </row>
    <row r="90" spans="1:6" ht="30" customHeight="1">
      <c r="A90" s="3">
        <v>88</v>
      </c>
      <c r="B90" s="2" t="s">
        <v>206</v>
      </c>
      <c r="C90" s="2" t="str">
        <f>"杨哲"</f>
        <v>杨哲</v>
      </c>
      <c r="D90" s="2" t="str">
        <f>"2019011316"</f>
        <v>2019011316</v>
      </c>
      <c r="E90" s="15">
        <v>74.2293611473272</v>
      </c>
      <c r="F90" s="18" t="s">
        <v>213</v>
      </c>
    </row>
    <row r="91" spans="1:6" ht="30" customHeight="1">
      <c r="A91" s="3">
        <v>89</v>
      </c>
      <c r="B91" s="16" t="s">
        <v>206</v>
      </c>
      <c r="C91" s="16" t="str">
        <f>"吕晓琦 "</f>
        <v>吕晓琦 </v>
      </c>
      <c r="D91" s="16" t="str">
        <f>"2019010928"</f>
        <v>2019010928</v>
      </c>
      <c r="E91" s="15">
        <v>80.8573072805139</v>
      </c>
      <c r="F91" s="18" t="s">
        <v>213</v>
      </c>
    </row>
    <row r="92" spans="1:6" ht="30" customHeight="1">
      <c r="A92" s="3">
        <v>90</v>
      </c>
      <c r="B92" s="16" t="s">
        <v>206</v>
      </c>
      <c r="C92" s="16" t="str">
        <f>"梁倩倩"</f>
        <v>梁倩倩</v>
      </c>
      <c r="D92" s="16" t="str">
        <f>"2019010130"</f>
        <v>2019010130</v>
      </c>
      <c r="E92" s="15">
        <v>79.236108137045</v>
      </c>
      <c r="F92" s="18" t="s">
        <v>213</v>
      </c>
    </row>
    <row r="93" spans="1:6" ht="30" customHeight="1">
      <c r="A93" s="3">
        <v>91</v>
      </c>
      <c r="B93" s="16" t="s">
        <v>206</v>
      </c>
      <c r="C93" s="16" t="str">
        <f>"李影"</f>
        <v>李影</v>
      </c>
      <c r="D93" s="16" t="str">
        <f>"2019011516"</f>
        <v>2019011516</v>
      </c>
      <c r="E93" s="15">
        <v>81.1390091264667</v>
      </c>
      <c r="F93" s="18" t="s">
        <v>213</v>
      </c>
    </row>
    <row r="94" spans="1:6" ht="30" customHeight="1">
      <c r="A94" s="3">
        <v>92</v>
      </c>
      <c r="B94" s="2" t="s">
        <v>206</v>
      </c>
      <c r="C94" s="2" t="str">
        <f>"王莉"</f>
        <v>王莉</v>
      </c>
      <c r="D94" s="2" t="str">
        <f>"2019011518"</f>
        <v>2019011518</v>
      </c>
      <c r="E94" s="15">
        <v>73.2422685788787</v>
      </c>
      <c r="F94" s="18" t="s">
        <v>213</v>
      </c>
    </row>
    <row r="95" spans="1:6" ht="30" customHeight="1">
      <c r="A95" s="3">
        <v>93</v>
      </c>
      <c r="B95" s="16" t="s">
        <v>206</v>
      </c>
      <c r="C95" s="16" t="str">
        <f>"刘灿"</f>
        <v>刘灿</v>
      </c>
      <c r="D95" s="16" t="str">
        <f>"2019010301"</f>
        <v>2019010301</v>
      </c>
      <c r="E95" s="15">
        <v>78.3751499348109</v>
      </c>
      <c r="F95" s="18" t="s">
        <v>213</v>
      </c>
    </row>
    <row r="96" spans="1:6" ht="30" customHeight="1">
      <c r="A96" s="3">
        <v>94</v>
      </c>
      <c r="B96" s="2" t="s">
        <v>206</v>
      </c>
      <c r="C96" s="2" t="str">
        <f>"侯笑笑"</f>
        <v>侯笑笑</v>
      </c>
      <c r="D96" s="2" t="str">
        <f>"2019011313"</f>
        <v>2019011313</v>
      </c>
      <c r="E96" s="15">
        <v>71.070664928292</v>
      </c>
      <c r="F96" s="18" t="s">
        <v>213</v>
      </c>
    </row>
    <row r="97" spans="1:6" ht="30" customHeight="1">
      <c r="A97" s="3">
        <v>95</v>
      </c>
      <c r="B97" s="2" t="s">
        <v>206</v>
      </c>
      <c r="C97" s="2" t="str">
        <f>"戚会子"</f>
        <v>戚会子</v>
      </c>
      <c r="D97" s="2" t="str">
        <f>"2019010808"</f>
        <v>2019010808</v>
      </c>
      <c r="E97" s="15">
        <v>73.8345241199478</v>
      </c>
      <c r="F97" s="18" t="s">
        <v>213</v>
      </c>
    </row>
    <row r="98" spans="1:6" ht="30" customHeight="1">
      <c r="A98" s="3">
        <v>96</v>
      </c>
      <c r="B98" s="2" t="s">
        <v>206</v>
      </c>
      <c r="C98" s="2" t="str">
        <f>"刘惠"</f>
        <v>刘惠</v>
      </c>
      <c r="D98" s="2" t="str">
        <f>"2019010225"</f>
        <v>2019010225</v>
      </c>
      <c r="E98" s="15">
        <v>74.4267796610169</v>
      </c>
      <c r="F98" s="18" t="s">
        <v>213</v>
      </c>
    </row>
    <row r="99" spans="1:6" ht="30" customHeight="1">
      <c r="A99" s="3">
        <v>97</v>
      </c>
      <c r="B99" s="2" t="s">
        <v>206</v>
      </c>
      <c r="C99" s="2" t="str">
        <f>"刘童童"</f>
        <v>刘童童</v>
      </c>
      <c r="D99" s="2" t="str">
        <f>"2019010604"</f>
        <v>2019010604</v>
      </c>
      <c r="E99" s="15">
        <v>72.9539614561028</v>
      </c>
      <c r="F99" s="18" t="s">
        <v>213</v>
      </c>
    </row>
    <row r="100" spans="1:6" ht="30" customHeight="1">
      <c r="A100" s="3">
        <v>98</v>
      </c>
      <c r="B100" s="2" t="s">
        <v>206</v>
      </c>
      <c r="C100" s="2" t="str">
        <f>"王阳"</f>
        <v>王阳</v>
      </c>
      <c r="D100" s="2" t="str">
        <f>"2019012607"</f>
        <v>2019012607</v>
      </c>
      <c r="E100" s="15">
        <v>72.6500130378096</v>
      </c>
      <c r="F100" s="18" t="s">
        <v>213</v>
      </c>
    </row>
    <row r="101" spans="1:6" ht="30" customHeight="1">
      <c r="A101" s="3">
        <v>99</v>
      </c>
      <c r="B101" s="2" t="s">
        <v>206</v>
      </c>
      <c r="C101" s="2" t="str">
        <f>"李玉"</f>
        <v>李玉</v>
      </c>
      <c r="D101" s="2" t="str">
        <f>"2019010109"</f>
        <v>2019010109</v>
      </c>
      <c r="E101" s="15">
        <v>69.9142130620985</v>
      </c>
      <c r="F101" s="18" t="s">
        <v>213</v>
      </c>
    </row>
    <row r="102" spans="1:6" ht="30" customHeight="1">
      <c r="A102" s="3">
        <v>100</v>
      </c>
      <c r="B102" s="2" t="s">
        <v>206</v>
      </c>
      <c r="C102" s="2" t="str">
        <f>"吴媛媛"</f>
        <v>吴媛媛</v>
      </c>
      <c r="D102" s="2" t="str">
        <f>"2019010527"</f>
        <v>2019010527</v>
      </c>
      <c r="E102" s="15">
        <v>70.3195128479657</v>
      </c>
      <c r="F102" s="18" t="s">
        <v>213</v>
      </c>
    </row>
    <row r="103" spans="1:6" ht="30" customHeight="1">
      <c r="A103" s="3">
        <v>101</v>
      </c>
      <c r="B103" s="16" t="s">
        <v>206</v>
      </c>
      <c r="C103" s="16" t="str">
        <f>"邢丽丽"</f>
        <v>邢丽丽</v>
      </c>
      <c r="D103" s="16" t="str">
        <f>"2019013105"</f>
        <v>2019013105</v>
      </c>
      <c r="E103" s="15">
        <v>76.993220338983</v>
      </c>
      <c r="F103" s="18" t="s">
        <v>213</v>
      </c>
    </row>
    <row r="104" spans="1:6" ht="30" customHeight="1">
      <c r="A104" s="3">
        <v>102</v>
      </c>
      <c r="B104" s="16" t="s">
        <v>206</v>
      </c>
      <c r="C104" s="16" t="str">
        <f>"曹杰"</f>
        <v>曹杰</v>
      </c>
      <c r="D104" s="16" t="str">
        <f>"2019015406"</f>
        <v>2019015406</v>
      </c>
      <c r="E104" s="15">
        <v>75.9937098501071</v>
      </c>
      <c r="F104" s="18" t="s">
        <v>213</v>
      </c>
    </row>
    <row r="105" spans="1:6" ht="30" customHeight="1">
      <c r="A105" s="3">
        <v>103</v>
      </c>
      <c r="B105" s="16" t="s">
        <v>206</v>
      </c>
      <c r="C105" s="16" t="str">
        <f>"谢家荣"</f>
        <v>谢家荣</v>
      </c>
      <c r="D105" s="16" t="str">
        <f>"2019013117"</f>
        <v>2019013117</v>
      </c>
      <c r="E105" s="15">
        <v>74.5751605995717</v>
      </c>
      <c r="F105" s="18" t="s">
        <v>213</v>
      </c>
    </row>
    <row r="106" spans="1:6" ht="30" customHeight="1">
      <c r="A106" s="3">
        <v>104</v>
      </c>
      <c r="B106" s="2" t="s">
        <v>206</v>
      </c>
      <c r="C106" s="2" t="str">
        <f>"张星"</f>
        <v>张星</v>
      </c>
      <c r="D106" s="2" t="str">
        <f>"2019013101"</f>
        <v>2019013101</v>
      </c>
      <c r="E106" s="15">
        <v>70.724812633833</v>
      </c>
      <c r="F106" s="18" t="s">
        <v>213</v>
      </c>
    </row>
    <row r="107" spans="1:6" ht="30" customHeight="1">
      <c r="A107" s="3">
        <v>105</v>
      </c>
      <c r="B107" s="16" t="s">
        <v>206</v>
      </c>
      <c r="C107" s="16" t="str">
        <f>"邓小研"</f>
        <v>邓小研</v>
      </c>
      <c r="D107" s="16" t="str">
        <f>"2019011813"</f>
        <v>2019011813</v>
      </c>
      <c r="E107" s="15">
        <v>72.8474315514993</v>
      </c>
      <c r="F107" s="18" t="s">
        <v>213</v>
      </c>
    </row>
    <row r="108" spans="1:6" ht="30" customHeight="1">
      <c r="A108" s="3">
        <v>106</v>
      </c>
      <c r="B108" s="16" t="s">
        <v>206</v>
      </c>
      <c r="C108" s="16" t="str">
        <f>"徐彩梅"</f>
        <v>徐彩梅</v>
      </c>
      <c r="D108" s="16" t="str">
        <f>"2019011315"</f>
        <v>2019011315</v>
      </c>
      <c r="E108" s="15">
        <v>70.8732464146023</v>
      </c>
      <c r="F108" s="18" t="s">
        <v>213</v>
      </c>
    </row>
    <row r="109" spans="1:6" ht="30" customHeight="1">
      <c r="A109" s="3">
        <v>107</v>
      </c>
      <c r="B109" s="16" t="s">
        <v>206</v>
      </c>
      <c r="C109" s="16" t="str">
        <f>"吕影"</f>
        <v>吕影</v>
      </c>
      <c r="D109" s="16" t="str">
        <f>"2019010325"</f>
        <v>2019010325</v>
      </c>
      <c r="E109" s="15">
        <v>73.7645610278372</v>
      </c>
      <c r="F109" s="18" t="s">
        <v>213</v>
      </c>
    </row>
    <row r="110" spans="1:6" ht="30" customHeight="1">
      <c r="A110" s="3">
        <v>108</v>
      </c>
      <c r="B110" s="16" t="s">
        <v>206</v>
      </c>
      <c r="C110" s="16" t="str">
        <f>"王紫锦"</f>
        <v>王紫锦</v>
      </c>
      <c r="D110" s="16" t="str">
        <f>"2019012907"</f>
        <v>2019012907</v>
      </c>
      <c r="E110" s="15">
        <v>70.3195128479657</v>
      </c>
      <c r="F110" s="18" t="s">
        <v>213</v>
      </c>
    </row>
    <row r="111" spans="1:6" ht="30" customHeight="1">
      <c r="A111" s="3">
        <v>109</v>
      </c>
      <c r="B111" s="16" t="s">
        <v>206</v>
      </c>
      <c r="C111" s="16" t="str">
        <f>"黄晶晶"</f>
        <v>黄晶晶</v>
      </c>
      <c r="D111" s="16" t="str">
        <f>"2019012005"</f>
        <v>2019012005</v>
      </c>
      <c r="E111" s="15">
        <v>68.0903640256959</v>
      </c>
      <c r="F111" s="18" t="s">
        <v>213</v>
      </c>
    </row>
    <row r="112" spans="1:6" ht="30" customHeight="1">
      <c r="A112" s="3">
        <v>110</v>
      </c>
      <c r="B112" s="2" t="s">
        <v>206</v>
      </c>
      <c r="C112" s="2" t="str">
        <f>"袁爽"</f>
        <v>袁爽</v>
      </c>
      <c r="D112" s="2" t="str">
        <f>"2019012718"</f>
        <v>2019012718</v>
      </c>
      <c r="E112" s="15">
        <v>0</v>
      </c>
      <c r="F112" s="26" t="s">
        <v>199</v>
      </c>
    </row>
    <row r="113" spans="1:6" ht="30" customHeight="1">
      <c r="A113" s="3">
        <v>111</v>
      </c>
      <c r="B113" s="2" t="s">
        <v>206</v>
      </c>
      <c r="C113" s="2" t="str">
        <f>"朱慈慈"</f>
        <v>朱慈慈</v>
      </c>
      <c r="D113" s="2" t="str">
        <f>"2019010227"</f>
        <v>2019010227</v>
      </c>
      <c r="E113" s="15">
        <v>0</v>
      </c>
      <c r="F113" s="26" t="s">
        <v>199</v>
      </c>
    </row>
    <row r="114" spans="1:6" ht="30" customHeight="1">
      <c r="A114" s="3">
        <v>112</v>
      </c>
      <c r="B114" s="2" t="s">
        <v>206</v>
      </c>
      <c r="C114" s="2" t="str">
        <f>"赵倩倩"</f>
        <v>赵倩倩</v>
      </c>
      <c r="D114" s="2" t="str">
        <f>"2019012520"</f>
        <v>2019012520</v>
      </c>
      <c r="E114" s="15">
        <v>0</v>
      </c>
      <c r="F114" s="26" t="s">
        <v>199</v>
      </c>
    </row>
    <row r="115" spans="1:6" ht="30" customHeight="1">
      <c r="A115" s="3">
        <v>113</v>
      </c>
      <c r="B115" s="2" t="s">
        <v>206</v>
      </c>
      <c r="C115" s="2" t="str">
        <f>"朱珂"</f>
        <v>朱珂</v>
      </c>
      <c r="D115" s="2" t="str">
        <f>"2019010726"</f>
        <v>2019010726</v>
      </c>
      <c r="E115" s="15">
        <v>0</v>
      </c>
      <c r="F115" s="26" t="s">
        <v>199</v>
      </c>
    </row>
    <row r="116" spans="1:6" ht="30" customHeight="1">
      <c r="A116" s="3">
        <v>114</v>
      </c>
      <c r="B116" s="2" t="s">
        <v>206</v>
      </c>
      <c r="C116" s="2" t="str">
        <f>"陈侠"</f>
        <v>陈侠</v>
      </c>
      <c r="D116" s="2" t="str">
        <f>"2019010129"</f>
        <v>2019010129</v>
      </c>
      <c r="E116" s="15">
        <v>0</v>
      </c>
      <c r="F116" s="26" t="s">
        <v>199</v>
      </c>
    </row>
    <row r="117" spans="1:6" ht="30" customHeight="1">
      <c r="A117" s="3">
        <v>115</v>
      </c>
      <c r="B117" s="16" t="s">
        <v>206</v>
      </c>
      <c r="C117" s="16" t="str">
        <f>"陈红"</f>
        <v>陈红</v>
      </c>
      <c r="D117" s="16" t="str">
        <f>"2019012508"</f>
        <v>2019012508</v>
      </c>
      <c r="E117" s="15">
        <v>0</v>
      </c>
      <c r="F117" s="26" t="s">
        <v>199</v>
      </c>
    </row>
    <row r="118" spans="1:6" ht="30" customHeight="1">
      <c r="A118" s="3">
        <v>116</v>
      </c>
      <c r="B118" s="16" t="s">
        <v>207</v>
      </c>
      <c r="C118" s="16" t="str">
        <f>"李彬"</f>
        <v>李彬</v>
      </c>
      <c r="D118" s="16" t="str">
        <f>"2019015310"</f>
        <v>2019015310</v>
      </c>
      <c r="E118" s="17">
        <v>74.2</v>
      </c>
      <c r="F118" s="26"/>
    </row>
    <row r="119" spans="1:6" ht="30" customHeight="1">
      <c r="A119" s="3">
        <v>117</v>
      </c>
      <c r="B119" s="2" t="s">
        <v>207</v>
      </c>
      <c r="C119" s="2" t="str">
        <f>"周长旭"</f>
        <v>周长旭</v>
      </c>
      <c r="D119" s="2" t="str">
        <f>"2019015321"</f>
        <v>2019015321</v>
      </c>
      <c r="E119" s="15">
        <v>69.4</v>
      </c>
      <c r="F119" s="26"/>
    </row>
    <row r="120" spans="1:6" ht="30" customHeight="1">
      <c r="A120" s="3">
        <v>118</v>
      </c>
      <c r="B120" s="2" t="s">
        <v>208</v>
      </c>
      <c r="C120" s="2" t="str">
        <f>"高静"</f>
        <v>高静</v>
      </c>
      <c r="D120" s="2" t="str">
        <f>"2019014515"</f>
        <v>2019014515</v>
      </c>
      <c r="E120" s="15">
        <v>73.4</v>
      </c>
      <c r="F120" s="26"/>
    </row>
    <row r="121" spans="1:6" ht="30" customHeight="1">
      <c r="A121" s="3">
        <v>119</v>
      </c>
      <c r="B121" s="2" t="s">
        <v>208</v>
      </c>
      <c r="C121" s="2" t="str">
        <f>"黄柯柯"</f>
        <v>黄柯柯</v>
      </c>
      <c r="D121" s="2" t="str">
        <f>"2019014528"</f>
        <v>2019014528</v>
      </c>
      <c r="E121" s="15">
        <v>69.2</v>
      </c>
      <c r="F121" s="26"/>
    </row>
    <row r="122" spans="1:6" ht="30" customHeight="1">
      <c r="A122" s="3">
        <v>120</v>
      </c>
      <c r="B122" s="2" t="s">
        <v>208</v>
      </c>
      <c r="C122" s="2" t="str">
        <f>"吴亮"</f>
        <v>吴亮</v>
      </c>
      <c r="D122" s="2" t="str">
        <f>"2019014522"</f>
        <v>2019014522</v>
      </c>
      <c r="E122" s="15">
        <v>0</v>
      </c>
      <c r="F122" s="26"/>
    </row>
    <row r="123" spans="1:6" ht="30" customHeight="1">
      <c r="A123" s="3">
        <v>121</v>
      </c>
      <c r="B123" s="2" t="s">
        <v>209</v>
      </c>
      <c r="C123" s="2" t="str">
        <f>"张仙"</f>
        <v>张仙</v>
      </c>
      <c r="D123" s="2" t="str">
        <f>"2019015420"</f>
        <v>2019015420</v>
      </c>
      <c r="E123" s="15">
        <v>72.2</v>
      </c>
      <c r="F123" s="26"/>
    </row>
    <row r="124" spans="1:6" ht="30" customHeight="1">
      <c r="A124" s="3">
        <v>122</v>
      </c>
      <c r="B124" s="2" t="s">
        <v>209</v>
      </c>
      <c r="C124" s="2" t="str">
        <f>"徐永天"</f>
        <v>徐永天</v>
      </c>
      <c r="D124" s="2" t="str">
        <f>"2019015418"</f>
        <v>2019015418</v>
      </c>
      <c r="E124" s="15">
        <v>68.4</v>
      </c>
      <c r="F124" s="26"/>
    </row>
    <row r="125" spans="1:6" ht="30" customHeight="1">
      <c r="A125" s="3">
        <v>123</v>
      </c>
      <c r="B125" s="2" t="s">
        <v>210</v>
      </c>
      <c r="C125" s="2" t="str">
        <f>"赵雪丽"</f>
        <v>赵雪丽</v>
      </c>
      <c r="D125" s="2" t="str">
        <f>"2019014316"</f>
        <v>2019014316</v>
      </c>
      <c r="E125" s="15">
        <v>87.4</v>
      </c>
      <c r="F125" s="26"/>
    </row>
    <row r="126" spans="1:6" ht="30" customHeight="1">
      <c r="A126" s="3">
        <v>124</v>
      </c>
      <c r="B126" s="2" t="s">
        <v>210</v>
      </c>
      <c r="C126" s="2" t="str">
        <f>"伏有为"</f>
        <v>伏有为</v>
      </c>
      <c r="D126" s="2" t="str">
        <f>"2019014426"</f>
        <v>2019014426</v>
      </c>
      <c r="E126" s="15">
        <v>80.8</v>
      </c>
      <c r="F126" s="26"/>
    </row>
    <row r="127" spans="1:6" ht="30" customHeight="1">
      <c r="A127" s="3">
        <v>125</v>
      </c>
      <c r="B127" s="2" t="s">
        <v>211</v>
      </c>
      <c r="C127" s="2" t="str">
        <f>"赵龙"</f>
        <v>赵龙</v>
      </c>
      <c r="D127" s="2" t="str">
        <f>"2019013810"</f>
        <v>2019013810</v>
      </c>
      <c r="E127" s="15">
        <v>78.4</v>
      </c>
      <c r="F127" s="26"/>
    </row>
    <row r="128" spans="1:6" ht="30" customHeight="1">
      <c r="A128" s="3">
        <v>126</v>
      </c>
      <c r="B128" s="2" t="s">
        <v>211</v>
      </c>
      <c r="C128" s="2" t="str">
        <f>"朱杏梅"</f>
        <v>朱杏梅</v>
      </c>
      <c r="D128" s="2" t="str">
        <f>"2019013917"</f>
        <v>2019013917</v>
      </c>
      <c r="E128" s="15">
        <v>67.4</v>
      </c>
      <c r="F128" s="26"/>
    </row>
    <row r="129" spans="1:6" ht="30" customHeight="1">
      <c r="A129" s="3">
        <v>127</v>
      </c>
      <c r="B129" s="2" t="s">
        <v>211</v>
      </c>
      <c r="C129" s="2" t="str">
        <f>"刘杏子"</f>
        <v>刘杏子</v>
      </c>
      <c r="D129" s="2" t="str">
        <f>"2019013919"</f>
        <v>2019013919</v>
      </c>
      <c r="E129" s="15">
        <v>72.2</v>
      </c>
      <c r="F129" s="26"/>
    </row>
    <row r="130" spans="1:6" ht="30" customHeight="1">
      <c r="A130" s="3">
        <v>128</v>
      </c>
      <c r="B130" s="16" t="s">
        <v>211</v>
      </c>
      <c r="C130" s="16" t="str">
        <f>"刘璐瑶"</f>
        <v>刘璐瑶</v>
      </c>
      <c r="D130" s="16" t="str">
        <f>"2019015127"</f>
        <v>2019015127</v>
      </c>
      <c r="E130" s="17">
        <v>70</v>
      </c>
      <c r="F130" s="26"/>
    </row>
    <row r="131" spans="1:6" ht="30" customHeight="1">
      <c r="A131" s="3">
        <v>129</v>
      </c>
      <c r="B131" s="2" t="s">
        <v>212</v>
      </c>
      <c r="C131" s="2" t="str">
        <f>"王秋萍"</f>
        <v>王秋萍</v>
      </c>
      <c r="D131" s="2" t="str">
        <f>"2019014629"</f>
        <v>2019014629</v>
      </c>
      <c r="E131" s="15">
        <v>71.4</v>
      </c>
      <c r="F131" s="26"/>
    </row>
    <row r="132" spans="1:6" ht="30" customHeight="1">
      <c r="A132" s="3">
        <v>130</v>
      </c>
      <c r="B132" s="2" t="s">
        <v>212</v>
      </c>
      <c r="C132" s="2" t="str">
        <f>"陈青峰"</f>
        <v>陈青峰</v>
      </c>
      <c r="D132" s="2" t="str">
        <f>"2019015026"</f>
        <v>2019015026</v>
      </c>
      <c r="E132" s="15">
        <v>79.4</v>
      </c>
      <c r="F132" s="26"/>
    </row>
    <row r="133" spans="1:6" ht="30" customHeight="1">
      <c r="A133" s="3">
        <v>131</v>
      </c>
      <c r="B133" s="2" t="s">
        <v>212</v>
      </c>
      <c r="C133" s="2" t="str">
        <f>"吕珍"</f>
        <v>吕珍</v>
      </c>
      <c r="D133" s="2" t="str">
        <f>"2019014603"</f>
        <v>2019014603</v>
      </c>
      <c r="E133" s="15">
        <v>80.4</v>
      </c>
      <c r="F133" s="26"/>
    </row>
    <row r="134" spans="1:6" ht="30" customHeight="1">
      <c r="A134" s="3">
        <v>132</v>
      </c>
      <c r="B134" s="2" t="s">
        <v>212</v>
      </c>
      <c r="C134" s="2" t="str">
        <f>"刘升"</f>
        <v>刘升</v>
      </c>
      <c r="D134" s="2" t="str">
        <f>"2019014606"</f>
        <v>2019014606</v>
      </c>
      <c r="E134" s="15">
        <v>66.2</v>
      </c>
      <c r="F134" s="26"/>
    </row>
    <row r="135" spans="1:6" ht="30" customHeight="1">
      <c r="A135" s="3">
        <v>133</v>
      </c>
      <c r="B135" s="16" t="s">
        <v>212</v>
      </c>
      <c r="C135" s="16" t="str">
        <f>"王南南"</f>
        <v>王南南</v>
      </c>
      <c r="D135" s="16" t="str">
        <f>"2019014618"</f>
        <v>2019014618</v>
      </c>
      <c r="E135" s="17">
        <v>71.6</v>
      </c>
      <c r="F135" s="26"/>
    </row>
    <row r="136" spans="1:6" ht="30" customHeight="1">
      <c r="A136" s="3">
        <v>134</v>
      </c>
      <c r="B136" s="16" t="s">
        <v>212</v>
      </c>
      <c r="C136" s="16" t="str">
        <f>"刘倩倩"</f>
        <v>刘倩倩</v>
      </c>
      <c r="D136" s="16" t="str">
        <f>"2019015027"</f>
        <v>2019015027</v>
      </c>
      <c r="E136" s="17">
        <v>68.2</v>
      </c>
      <c r="F136" s="26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="115" zoomScaleNormal="115" workbookViewId="0" topLeftCell="A1">
      <selection activeCell="B2" sqref="B2"/>
    </sheetView>
  </sheetViews>
  <sheetFormatPr defaultColWidth="9.00390625" defaultRowHeight="16.5" customHeight="1"/>
  <cols>
    <col min="1" max="1" width="5.125" style="5" customWidth="1"/>
    <col min="2" max="2" width="29.75390625" style="5" customWidth="1"/>
    <col min="3" max="3" width="10.875" style="5" customWidth="1"/>
    <col min="4" max="4" width="19.50390625" style="5" customWidth="1"/>
    <col min="5" max="5" width="10.875" style="1" customWidth="1"/>
    <col min="6" max="6" width="12.25390625" style="1" customWidth="1"/>
    <col min="7" max="16384" width="9.00390625" style="1" customWidth="1"/>
  </cols>
  <sheetData>
    <row r="1" spans="1:6" ht="31.5" customHeight="1">
      <c r="A1" s="27" t="s">
        <v>218</v>
      </c>
      <c r="B1" s="27"/>
      <c r="C1" s="27"/>
      <c r="D1" s="27"/>
      <c r="E1" s="27"/>
      <c r="F1" s="27"/>
    </row>
    <row r="2" spans="1:6" ht="23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16</v>
      </c>
    </row>
    <row r="3" spans="1:6" ht="23.25" customHeight="1">
      <c r="A3" s="3">
        <v>1</v>
      </c>
      <c r="B3" s="3" t="s">
        <v>5</v>
      </c>
      <c r="C3" s="3" t="str">
        <f>"韩娟"</f>
        <v>韩娟</v>
      </c>
      <c r="D3" s="3" t="str">
        <f>"2019014718"</f>
        <v>2019014718</v>
      </c>
      <c r="E3" s="15">
        <v>0</v>
      </c>
      <c r="F3" s="24" t="s">
        <v>215</v>
      </c>
    </row>
    <row r="4" spans="1:6" ht="23.25" customHeight="1">
      <c r="A4" s="3">
        <v>2</v>
      </c>
      <c r="B4" s="3" t="s">
        <v>5</v>
      </c>
      <c r="C4" s="3" t="str">
        <f>"毛念瑶"</f>
        <v>毛念瑶</v>
      </c>
      <c r="D4" s="3" t="str">
        <f>"2019015507"</f>
        <v>2019015507</v>
      </c>
      <c r="E4" s="19">
        <v>78</v>
      </c>
      <c r="F4" s="25"/>
    </row>
    <row r="5" spans="1:6" ht="23.25" customHeight="1">
      <c r="A5" s="3">
        <v>3</v>
      </c>
      <c r="B5" s="3" t="s">
        <v>5</v>
      </c>
      <c r="C5" s="3" t="str">
        <f>"耿俊良"</f>
        <v>耿俊良</v>
      </c>
      <c r="D5" s="3" t="str">
        <f>"2019015522"</f>
        <v>2019015522</v>
      </c>
      <c r="E5" s="15">
        <v>0</v>
      </c>
      <c r="F5" s="24" t="s">
        <v>215</v>
      </c>
    </row>
    <row r="6" spans="1:6" ht="23.25" customHeight="1">
      <c r="A6" s="3">
        <v>4</v>
      </c>
      <c r="B6" s="3" t="s">
        <v>5</v>
      </c>
      <c r="C6" s="3" t="str">
        <f>"陈欢欢"</f>
        <v>陈欢欢</v>
      </c>
      <c r="D6" s="3" t="str">
        <f>"2019014809"</f>
        <v>2019014809</v>
      </c>
      <c r="E6" s="15">
        <v>74.4</v>
      </c>
      <c r="F6" s="25"/>
    </row>
    <row r="7" spans="1:6" ht="23.25" customHeight="1">
      <c r="A7" s="3">
        <v>5</v>
      </c>
      <c r="B7" s="3" t="s">
        <v>5</v>
      </c>
      <c r="C7" s="3" t="str">
        <f>"陈枫"</f>
        <v>陈枫</v>
      </c>
      <c r="D7" s="3" t="str">
        <f>"2019015505"</f>
        <v>2019015505</v>
      </c>
      <c r="E7" s="15">
        <v>69</v>
      </c>
      <c r="F7" s="25"/>
    </row>
    <row r="8" spans="1:6" ht="23.25" customHeight="1">
      <c r="A8" s="3">
        <v>6</v>
      </c>
      <c r="B8" s="3" t="s">
        <v>5</v>
      </c>
      <c r="C8" s="3" t="str">
        <f>"蒋志坤"</f>
        <v>蒋志坤</v>
      </c>
      <c r="D8" s="3" t="str">
        <f>"2019014721"</f>
        <v>2019014721</v>
      </c>
      <c r="E8" s="15">
        <v>82.2</v>
      </c>
      <c r="F8" s="25"/>
    </row>
    <row r="9" spans="1:6" ht="23.25" customHeight="1">
      <c r="A9" s="3">
        <v>7</v>
      </c>
      <c r="B9" s="3" t="s">
        <v>5</v>
      </c>
      <c r="C9" s="3" t="str">
        <f>"张静茹"</f>
        <v>张静茹</v>
      </c>
      <c r="D9" s="3" t="str">
        <f>"2019014806"</f>
        <v>2019014806</v>
      </c>
      <c r="E9" s="15">
        <v>87.2</v>
      </c>
      <c r="F9" s="25"/>
    </row>
    <row r="10" spans="1:6" ht="23.25" customHeight="1">
      <c r="A10" s="3">
        <v>8</v>
      </c>
      <c r="B10" s="3" t="s">
        <v>5</v>
      </c>
      <c r="C10" s="3" t="str">
        <f>"张蜜雨"</f>
        <v>张蜜雨</v>
      </c>
      <c r="D10" s="3" t="str">
        <f>"2019015504"</f>
        <v>2019015504</v>
      </c>
      <c r="E10" s="15">
        <v>76.8</v>
      </c>
      <c r="F10" s="25"/>
    </row>
    <row r="11" spans="1:6" ht="23.25" customHeight="1">
      <c r="A11" s="3">
        <v>9</v>
      </c>
      <c r="B11" s="3" t="s">
        <v>5</v>
      </c>
      <c r="C11" s="3" t="str">
        <f>"盛姗姗"</f>
        <v>盛姗姗</v>
      </c>
      <c r="D11" s="3" t="str">
        <f>"2019014727"</f>
        <v>2019014727</v>
      </c>
      <c r="E11" s="15">
        <v>74.6</v>
      </c>
      <c r="F11" s="25"/>
    </row>
    <row r="12" spans="1:6" ht="23.25" customHeight="1">
      <c r="A12" s="3">
        <v>10</v>
      </c>
      <c r="B12" s="3" t="s">
        <v>5</v>
      </c>
      <c r="C12" s="3" t="str">
        <f>"李炎炎"</f>
        <v>李炎炎</v>
      </c>
      <c r="D12" s="3" t="str">
        <f>"2019014816"</f>
        <v>2019014816</v>
      </c>
      <c r="E12" s="19">
        <v>0</v>
      </c>
      <c r="F12" s="24" t="s">
        <v>215</v>
      </c>
    </row>
    <row r="13" spans="1:6" ht="23.25" customHeight="1">
      <c r="A13" s="3">
        <v>11</v>
      </c>
      <c r="B13" s="3" t="s">
        <v>5</v>
      </c>
      <c r="C13" s="3" t="str">
        <f>"陈思琦"</f>
        <v>陈思琦</v>
      </c>
      <c r="D13" s="3" t="str">
        <f>"2019014827"</f>
        <v>2019014827</v>
      </c>
      <c r="E13" s="19">
        <v>70.4</v>
      </c>
      <c r="F13" s="25"/>
    </row>
    <row r="14" spans="1:6" ht="23.25" customHeight="1">
      <c r="A14" s="3">
        <v>12</v>
      </c>
      <c r="B14" s="3" t="s">
        <v>5</v>
      </c>
      <c r="C14" s="3" t="str">
        <f>"袁娜娜"</f>
        <v>袁娜娜</v>
      </c>
      <c r="D14" s="3" t="str">
        <f>"2019014722"</f>
        <v>2019014722</v>
      </c>
      <c r="E14" s="19">
        <v>79.6</v>
      </c>
      <c r="F14" s="25"/>
    </row>
    <row r="15" spans="1:6" ht="23.25" customHeight="1">
      <c r="A15" s="3">
        <v>13</v>
      </c>
      <c r="B15" s="3" t="s">
        <v>5</v>
      </c>
      <c r="C15" s="3" t="str">
        <f>"黄梦雪"</f>
        <v>黄梦雪</v>
      </c>
      <c r="D15" s="3" t="str">
        <f>"2019014801"</f>
        <v>2019014801</v>
      </c>
      <c r="E15" s="19">
        <v>79.2</v>
      </c>
      <c r="F15" s="25"/>
    </row>
    <row r="16" spans="1:6" ht="23.25" customHeight="1">
      <c r="A16" s="3">
        <v>14</v>
      </c>
      <c r="B16" s="3" t="s">
        <v>5</v>
      </c>
      <c r="C16" s="3" t="str">
        <f>"盛威"</f>
        <v>盛威</v>
      </c>
      <c r="D16" s="3" t="str">
        <f>"2019015508"</f>
        <v>2019015508</v>
      </c>
      <c r="E16" s="19">
        <v>70.6</v>
      </c>
      <c r="F16" s="25"/>
    </row>
    <row r="17" spans="1:6" ht="23.25" customHeight="1">
      <c r="A17" s="3">
        <v>15</v>
      </c>
      <c r="B17" s="4" t="s">
        <v>5</v>
      </c>
      <c r="C17" s="4" t="str">
        <f>"郭鑫"</f>
        <v>郭鑫</v>
      </c>
      <c r="D17" s="4" t="str">
        <f>"2019015514"</f>
        <v>2019015514</v>
      </c>
      <c r="E17" s="20">
        <v>76.2</v>
      </c>
      <c r="F17" s="25"/>
    </row>
    <row r="18" spans="1:6" ht="23.25" customHeight="1">
      <c r="A18" s="3">
        <v>16</v>
      </c>
      <c r="B18" s="3" t="s">
        <v>6</v>
      </c>
      <c r="C18" s="3" t="str">
        <f>"孙自豪"</f>
        <v>孙自豪</v>
      </c>
      <c r="D18" s="3" t="str">
        <f>"2019014723"</f>
        <v>2019014723</v>
      </c>
      <c r="E18" s="19">
        <v>82</v>
      </c>
      <c r="F18" s="25"/>
    </row>
    <row r="19" spans="1:6" ht="23.25" customHeight="1">
      <c r="A19" s="3">
        <v>17</v>
      </c>
      <c r="B19" s="3" t="s">
        <v>6</v>
      </c>
      <c r="C19" s="3" t="str">
        <f>"王晓曼"</f>
        <v>王晓曼</v>
      </c>
      <c r="D19" s="3" t="str">
        <f>"2019014807"</f>
        <v>2019014807</v>
      </c>
      <c r="E19" s="19">
        <v>75</v>
      </c>
      <c r="F19" s="25"/>
    </row>
    <row r="20" spans="1:6" ht="23.25" customHeight="1">
      <c r="A20" s="3">
        <v>18</v>
      </c>
      <c r="B20" s="3" t="s">
        <v>6</v>
      </c>
      <c r="C20" s="3" t="str">
        <f>"梅志颖"</f>
        <v>梅志颖</v>
      </c>
      <c r="D20" s="3" t="str">
        <f>"2019014709"</f>
        <v>2019014709</v>
      </c>
      <c r="E20" s="19">
        <v>78</v>
      </c>
      <c r="F20" s="25"/>
    </row>
    <row r="21" spans="1:6" ht="23.25" customHeight="1">
      <c r="A21" s="3">
        <v>19</v>
      </c>
      <c r="B21" s="3" t="s">
        <v>6</v>
      </c>
      <c r="C21" s="3" t="str">
        <f>"王靖"</f>
        <v>王靖</v>
      </c>
      <c r="D21" s="3" t="str">
        <f>"2019015512"</f>
        <v>2019015512</v>
      </c>
      <c r="E21" s="19">
        <v>74.8</v>
      </c>
      <c r="F21" s="25"/>
    </row>
    <row r="22" spans="1:6" ht="23.25" customHeight="1">
      <c r="A22" s="3">
        <v>20</v>
      </c>
      <c r="B22" s="3" t="s">
        <v>6</v>
      </c>
      <c r="C22" s="3" t="str">
        <f>"赵漫丽"</f>
        <v>赵漫丽</v>
      </c>
      <c r="D22" s="3" t="str">
        <f>"2019014821"</f>
        <v>2019014821</v>
      </c>
      <c r="E22" s="19">
        <v>74.8</v>
      </c>
      <c r="F22" s="25"/>
    </row>
    <row r="23" spans="1:6" ht="23.25" customHeight="1">
      <c r="A23" s="3">
        <v>21</v>
      </c>
      <c r="B23" s="4" t="s">
        <v>6</v>
      </c>
      <c r="C23" s="4" t="str">
        <f>"权雪"</f>
        <v>权雪</v>
      </c>
      <c r="D23" s="4" t="str">
        <f>"2019014713"</f>
        <v>2019014713</v>
      </c>
      <c r="E23" s="20">
        <v>79.8</v>
      </c>
      <c r="F23" s="25"/>
    </row>
    <row r="24" spans="1:6" ht="23.25" customHeight="1">
      <c r="A24" s="3">
        <v>22</v>
      </c>
      <c r="B24" s="4" t="s">
        <v>6</v>
      </c>
      <c r="C24" s="4" t="str">
        <f>"石薇薇"</f>
        <v>石薇薇</v>
      </c>
      <c r="D24" s="4" t="str">
        <f>"2019015517"</f>
        <v>2019015517</v>
      </c>
      <c r="E24" s="20">
        <v>73.6</v>
      </c>
      <c r="F24" s="25"/>
    </row>
    <row r="25" spans="1:6" ht="23.25" customHeight="1">
      <c r="A25" s="3">
        <v>23</v>
      </c>
      <c r="B25" s="4" t="s">
        <v>6</v>
      </c>
      <c r="C25" s="4" t="str">
        <f>"王成立"</f>
        <v>王成立</v>
      </c>
      <c r="D25" s="4" t="str">
        <f>"2019014813"</f>
        <v>2019014813</v>
      </c>
      <c r="E25" s="20">
        <v>76.2</v>
      </c>
      <c r="F25" s="25"/>
    </row>
    <row r="26" spans="1:6" ht="23.25" customHeight="1">
      <c r="A26" s="3">
        <v>24</v>
      </c>
      <c r="B26" s="2" t="s">
        <v>7</v>
      </c>
      <c r="C26" s="2" t="str">
        <f>"刘云"</f>
        <v>刘云</v>
      </c>
      <c r="D26" s="2" t="str">
        <f>"2019014815"</f>
        <v>2019014815</v>
      </c>
      <c r="E26" s="19">
        <v>81.8</v>
      </c>
      <c r="F26" s="25"/>
    </row>
    <row r="27" spans="1:6" ht="23.25" customHeight="1">
      <c r="A27" s="3">
        <v>25</v>
      </c>
      <c r="B27" s="2" t="s">
        <v>7</v>
      </c>
      <c r="C27" s="2" t="str">
        <f>"张校军"</f>
        <v>张校军</v>
      </c>
      <c r="D27" s="2" t="str">
        <f>"2019014702"</f>
        <v>2019014702</v>
      </c>
      <c r="E27" s="19">
        <v>72.2</v>
      </c>
      <c r="F27" s="25"/>
    </row>
    <row r="28" spans="1:6" ht="23.25" customHeight="1">
      <c r="A28" s="3">
        <v>26</v>
      </c>
      <c r="B28" s="2" t="s">
        <v>7</v>
      </c>
      <c r="C28" s="2" t="str">
        <f>"王文娟"</f>
        <v>王文娟</v>
      </c>
      <c r="D28" s="2" t="str">
        <f>"2019015525"</f>
        <v>2019015525</v>
      </c>
      <c r="E28" s="19">
        <v>82.6</v>
      </c>
      <c r="F28" s="25"/>
    </row>
    <row r="29" spans="1:6" ht="23.25" customHeight="1">
      <c r="A29" s="3">
        <v>27</v>
      </c>
      <c r="B29" s="2" t="s">
        <v>7</v>
      </c>
      <c r="C29" s="2" t="str">
        <f>"王金艳"</f>
        <v>王金艳</v>
      </c>
      <c r="D29" s="2" t="str">
        <f>"2019014825"</f>
        <v>2019014825</v>
      </c>
      <c r="E29" s="19">
        <v>75.6</v>
      </c>
      <c r="F29" s="25"/>
    </row>
    <row r="30" spans="1:6" ht="23.25" customHeight="1">
      <c r="A30" s="3">
        <v>28</v>
      </c>
      <c r="B30" s="2" t="s">
        <v>7</v>
      </c>
      <c r="C30" s="2" t="str">
        <f>"廉洁"</f>
        <v>廉洁</v>
      </c>
      <c r="D30" s="2" t="str">
        <f>"2019014810"</f>
        <v>2019014810</v>
      </c>
      <c r="E30" s="19">
        <v>72</v>
      </c>
      <c r="F30" s="25"/>
    </row>
    <row r="31" spans="1:6" ht="23.25" customHeight="1">
      <c r="A31" s="3">
        <v>29</v>
      </c>
      <c r="B31" s="2" t="s">
        <v>7</v>
      </c>
      <c r="C31" s="2" t="str">
        <f>"赵杰"</f>
        <v>赵杰</v>
      </c>
      <c r="D31" s="2" t="str">
        <f>"2019014814"</f>
        <v>2019014814</v>
      </c>
      <c r="E31" s="19">
        <v>73.6</v>
      </c>
      <c r="F31" s="25"/>
    </row>
    <row r="32" spans="1:6" ht="23.25" customHeight="1">
      <c r="A32" s="3">
        <v>30</v>
      </c>
      <c r="B32" s="2" t="s">
        <v>7</v>
      </c>
      <c r="C32" s="2" t="str">
        <f>"杨锴"</f>
        <v>杨锴</v>
      </c>
      <c r="D32" s="2" t="str">
        <f>"2019015516"</f>
        <v>2019015516</v>
      </c>
      <c r="E32" s="19">
        <v>71</v>
      </c>
      <c r="F32" s="25"/>
    </row>
    <row r="33" spans="1:6" ht="23.25" customHeight="1">
      <c r="A33" s="3">
        <v>31</v>
      </c>
      <c r="B33" s="2" t="s">
        <v>8</v>
      </c>
      <c r="C33" s="2" t="str">
        <f>"李琪"</f>
        <v>李琪</v>
      </c>
      <c r="D33" s="2" t="str">
        <f>"2019015210"</f>
        <v>2019015210</v>
      </c>
      <c r="E33" s="19">
        <v>81.8</v>
      </c>
      <c r="F33" s="25"/>
    </row>
    <row r="34" spans="1:6" ht="23.25" customHeight="1">
      <c r="A34" s="3">
        <v>32</v>
      </c>
      <c r="B34" s="2" t="s">
        <v>8</v>
      </c>
      <c r="C34" s="2" t="str">
        <f>"黄瑞"</f>
        <v>黄瑞</v>
      </c>
      <c r="D34" s="2" t="str">
        <f>"2019015205"</f>
        <v>2019015205</v>
      </c>
      <c r="E34" s="19">
        <v>0</v>
      </c>
      <c r="F34" s="24" t="s">
        <v>215</v>
      </c>
    </row>
    <row r="35" spans="1:6" ht="23.25" customHeight="1">
      <c r="A35" s="3">
        <v>33</v>
      </c>
      <c r="B35" s="2" t="s">
        <v>9</v>
      </c>
      <c r="C35" s="2" t="str">
        <f>"张心宇"</f>
        <v>张心宇</v>
      </c>
      <c r="D35" s="2" t="str">
        <f>"2019015307"</f>
        <v>2019015307</v>
      </c>
      <c r="E35" s="19">
        <v>0</v>
      </c>
      <c r="F35" s="24" t="s">
        <v>215</v>
      </c>
    </row>
    <row r="36" spans="1:6" ht="23.25" customHeight="1">
      <c r="A36" s="3">
        <v>34</v>
      </c>
      <c r="B36" s="2" t="s">
        <v>10</v>
      </c>
      <c r="C36" s="2" t="str">
        <f>"陈晓晓"</f>
        <v>陈晓晓</v>
      </c>
      <c r="D36" s="2" t="str">
        <f>"2019015028"</f>
        <v>2019015028</v>
      </c>
      <c r="E36" s="19">
        <v>74</v>
      </c>
      <c r="F36" s="25"/>
    </row>
    <row r="37" spans="1:6" ht="23.25" customHeight="1">
      <c r="A37" s="3">
        <v>35</v>
      </c>
      <c r="B37" s="2" t="s">
        <v>11</v>
      </c>
      <c r="C37" s="2" t="str">
        <f>"袁闪闪"</f>
        <v>袁闪闪</v>
      </c>
      <c r="D37" s="2" t="str">
        <f>"2019014612"</f>
        <v>2019014612</v>
      </c>
      <c r="E37" s="19">
        <v>73</v>
      </c>
      <c r="F37" s="25"/>
    </row>
    <row r="38" spans="1:6" ht="23.25" customHeight="1">
      <c r="A38" s="3">
        <v>36</v>
      </c>
      <c r="B38" s="2" t="s">
        <v>12</v>
      </c>
      <c r="C38" s="2" t="str">
        <f>"卢金梦"</f>
        <v>卢金梦</v>
      </c>
      <c r="D38" s="2" t="str">
        <f>"2019012703"</f>
        <v>2019012703</v>
      </c>
      <c r="E38" s="19">
        <v>79</v>
      </c>
      <c r="F38" s="25"/>
    </row>
    <row r="39" spans="1:6" ht="23.25" customHeight="1">
      <c r="A39" s="3">
        <v>37</v>
      </c>
      <c r="B39" s="2" t="s">
        <v>12</v>
      </c>
      <c r="C39" s="2" t="str">
        <f>"李铃"</f>
        <v>李铃</v>
      </c>
      <c r="D39" s="2" t="str">
        <f>"2019012926"</f>
        <v>2019012926</v>
      </c>
      <c r="E39" s="19">
        <v>70</v>
      </c>
      <c r="F39" s="25"/>
    </row>
    <row r="40" spans="1:6" ht="23.25" customHeight="1">
      <c r="A40" s="3">
        <v>38</v>
      </c>
      <c r="B40" s="2" t="s">
        <v>12</v>
      </c>
      <c r="C40" s="2" t="str">
        <f>"唐娜"</f>
        <v>唐娜</v>
      </c>
      <c r="D40" s="2" t="str">
        <f>"2019013106"</f>
        <v>2019013106</v>
      </c>
      <c r="E40" s="19">
        <v>82.6</v>
      </c>
      <c r="F40" s="25"/>
    </row>
    <row r="41" spans="1:6" ht="23.25" customHeight="1">
      <c r="A41" s="3">
        <v>39</v>
      </c>
      <c r="B41" s="2" t="s">
        <v>12</v>
      </c>
      <c r="C41" s="2" t="str">
        <f>"王小朦"</f>
        <v>王小朦</v>
      </c>
      <c r="D41" s="2" t="str">
        <f>"2019010802"</f>
        <v>2019010802</v>
      </c>
      <c r="E41" s="12">
        <v>84</v>
      </c>
      <c r="F41" s="25"/>
    </row>
    <row r="42" spans="1:6" ht="23.25" customHeight="1">
      <c r="A42" s="3">
        <v>40</v>
      </c>
      <c r="B42" s="2" t="s">
        <v>12</v>
      </c>
      <c r="C42" s="2" t="str">
        <f>"马慧敏"</f>
        <v>马慧敏</v>
      </c>
      <c r="D42" s="2" t="str">
        <f>"2019012515"</f>
        <v>2019012515</v>
      </c>
      <c r="E42" s="19">
        <v>79.4</v>
      </c>
      <c r="F42" s="25"/>
    </row>
    <row r="43" spans="1:6" ht="23.25" customHeight="1">
      <c r="A43" s="3">
        <v>41</v>
      </c>
      <c r="B43" s="2" t="s">
        <v>12</v>
      </c>
      <c r="C43" s="2" t="str">
        <f>"孙娟"</f>
        <v>孙娟</v>
      </c>
      <c r="D43" s="2" t="str">
        <f>"2019010629"</f>
        <v>2019010629</v>
      </c>
      <c r="E43" s="19">
        <v>76.6</v>
      </c>
      <c r="F43" s="25"/>
    </row>
    <row r="44" spans="1:6" ht="23.25" customHeight="1">
      <c r="A44" s="3">
        <v>42</v>
      </c>
      <c r="B44" s="2" t="s">
        <v>12</v>
      </c>
      <c r="C44" s="2" t="str">
        <f>"任爱勤"</f>
        <v>任爱勤</v>
      </c>
      <c r="D44" s="2" t="str">
        <f>"2019011427"</f>
        <v>2019011427</v>
      </c>
      <c r="E44" s="19">
        <v>81.2</v>
      </c>
      <c r="F44" s="25"/>
    </row>
    <row r="45" spans="1:6" ht="23.25" customHeight="1">
      <c r="A45" s="3">
        <v>43</v>
      </c>
      <c r="B45" s="2" t="s">
        <v>12</v>
      </c>
      <c r="C45" s="2" t="str">
        <f>"张惠莹"</f>
        <v>张惠莹</v>
      </c>
      <c r="D45" s="2" t="str">
        <f>"2019010614"</f>
        <v>2019010614</v>
      </c>
      <c r="E45" s="19">
        <v>82</v>
      </c>
      <c r="F45" s="25"/>
    </row>
    <row r="46" spans="1:6" ht="23.25" customHeight="1">
      <c r="A46" s="3">
        <v>44</v>
      </c>
      <c r="B46" s="2" t="s">
        <v>12</v>
      </c>
      <c r="C46" s="2" t="str">
        <f>"李魏"</f>
        <v>李魏</v>
      </c>
      <c r="D46" s="2" t="str">
        <f>"2019012213"</f>
        <v>2019012213</v>
      </c>
      <c r="E46" s="19">
        <v>69.8</v>
      </c>
      <c r="F46" s="25"/>
    </row>
    <row r="47" spans="1:6" ht="23.25" customHeight="1">
      <c r="A47" s="3">
        <v>45</v>
      </c>
      <c r="B47" s="2" t="s">
        <v>12</v>
      </c>
      <c r="C47" s="2" t="str">
        <f>"朱玉莹"</f>
        <v>朱玉莹</v>
      </c>
      <c r="D47" s="2" t="str">
        <f>"2019012022"</f>
        <v>2019012022</v>
      </c>
      <c r="E47" s="19">
        <v>77</v>
      </c>
      <c r="F47" s="25"/>
    </row>
    <row r="48" spans="1:6" ht="23.25" customHeight="1">
      <c r="A48" s="3">
        <v>46</v>
      </c>
      <c r="B48" s="2" t="s">
        <v>12</v>
      </c>
      <c r="C48" s="2" t="str">
        <f>"孟芳"</f>
        <v>孟芳</v>
      </c>
      <c r="D48" s="2" t="str">
        <f>"2019011719"</f>
        <v>2019011719</v>
      </c>
      <c r="E48" s="19">
        <v>79.6</v>
      </c>
      <c r="F48" s="25"/>
    </row>
    <row r="49" spans="1:6" ht="23.25" customHeight="1">
      <c r="A49" s="3">
        <v>47</v>
      </c>
      <c r="B49" s="2" t="s">
        <v>12</v>
      </c>
      <c r="C49" s="2" t="str">
        <f>"王金"</f>
        <v>王金</v>
      </c>
      <c r="D49" s="2" t="str">
        <f>"2019011811"</f>
        <v>2019011811</v>
      </c>
      <c r="E49" s="19">
        <v>79</v>
      </c>
      <c r="F49" s="25"/>
    </row>
    <row r="50" spans="1:6" ht="23.25" customHeight="1">
      <c r="A50" s="3">
        <v>48</v>
      </c>
      <c r="B50" s="2" t="s">
        <v>12</v>
      </c>
      <c r="C50" s="2" t="str">
        <f>"周凡"</f>
        <v>周凡</v>
      </c>
      <c r="D50" s="2" t="str">
        <f>"2019012728"</f>
        <v>2019012728</v>
      </c>
      <c r="E50" s="19">
        <v>80.8</v>
      </c>
      <c r="F50" s="25"/>
    </row>
    <row r="51" spans="1:6" ht="23.25" customHeight="1">
      <c r="A51" s="3">
        <v>49</v>
      </c>
      <c r="B51" s="2" t="s">
        <v>12</v>
      </c>
      <c r="C51" s="2" t="str">
        <f>"张琳琳"</f>
        <v>张琳琳</v>
      </c>
      <c r="D51" s="2" t="str">
        <f>"2019010526"</f>
        <v>2019010526</v>
      </c>
      <c r="E51" s="19">
        <v>74.8</v>
      </c>
      <c r="F51" s="25"/>
    </row>
    <row r="52" spans="1:6" ht="23.25" customHeight="1">
      <c r="A52" s="3">
        <v>50</v>
      </c>
      <c r="B52" s="2" t="s">
        <v>13</v>
      </c>
      <c r="C52" s="2" t="str">
        <f>"许璨璨"</f>
        <v>许璨璨</v>
      </c>
      <c r="D52" s="2" t="str">
        <f>"2019012506"</f>
        <v>2019012506</v>
      </c>
      <c r="E52" s="19">
        <v>76</v>
      </c>
      <c r="F52" s="25"/>
    </row>
    <row r="53" spans="1:6" ht="23.25" customHeight="1">
      <c r="A53" s="3">
        <v>51</v>
      </c>
      <c r="B53" s="2" t="s">
        <v>14</v>
      </c>
      <c r="C53" s="2" t="str">
        <f>"任春慧"</f>
        <v>任春慧</v>
      </c>
      <c r="D53" s="2" t="str">
        <f>"2019014905"</f>
        <v>2019014905</v>
      </c>
      <c r="E53" s="19">
        <v>77.8</v>
      </c>
      <c r="F53" s="25"/>
    </row>
    <row r="54" spans="1:6" ht="23.25" customHeight="1">
      <c r="A54" s="3">
        <v>52</v>
      </c>
      <c r="B54" s="2" t="s">
        <v>14</v>
      </c>
      <c r="C54" s="2" t="str">
        <f>"陈露"</f>
        <v>陈露</v>
      </c>
      <c r="D54" s="2" t="str">
        <f>"2019014923"</f>
        <v>2019014923</v>
      </c>
      <c r="E54" s="19">
        <v>73.8</v>
      </c>
      <c r="F54" s="25"/>
    </row>
    <row r="55" spans="1:6" ht="23.25" customHeight="1">
      <c r="A55" s="3">
        <v>53</v>
      </c>
      <c r="B55" s="3" t="s">
        <v>15</v>
      </c>
      <c r="C55" s="3" t="str">
        <f>"高悦"</f>
        <v>高悦</v>
      </c>
      <c r="D55" s="3"/>
      <c r="E55" s="19">
        <v>0</v>
      </c>
      <c r="F55" s="24" t="s">
        <v>215</v>
      </c>
    </row>
    <row r="56" spans="1:6" ht="23.25" customHeight="1">
      <c r="A56" s="3">
        <v>54</v>
      </c>
      <c r="B56" s="3" t="s">
        <v>15</v>
      </c>
      <c r="C56" s="3" t="str">
        <f>"张恩祈"</f>
        <v>张恩祈</v>
      </c>
      <c r="D56" s="3"/>
      <c r="E56" s="19">
        <v>72.8</v>
      </c>
      <c r="F56" s="18"/>
    </row>
    <row r="57" spans="1:6" ht="23.25" customHeight="1">
      <c r="A57" s="3">
        <v>55</v>
      </c>
      <c r="B57" s="3" t="s">
        <v>15</v>
      </c>
      <c r="C57" s="3" t="str">
        <f>"赵杨芳"</f>
        <v>赵杨芳</v>
      </c>
      <c r="D57" s="3"/>
      <c r="E57" s="19">
        <v>78.8</v>
      </c>
      <c r="F57" s="18"/>
    </row>
    <row r="58" spans="1:6" ht="23.25" customHeight="1">
      <c r="A58" s="3">
        <v>56</v>
      </c>
      <c r="B58" s="3" t="s">
        <v>15</v>
      </c>
      <c r="C58" s="3" t="str">
        <f>"陈慧"</f>
        <v>陈慧</v>
      </c>
      <c r="D58" s="3"/>
      <c r="E58" s="19">
        <v>73.2</v>
      </c>
      <c r="F58" s="18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J5" sqref="J5"/>
    </sheetView>
  </sheetViews>
  <sheetFormatPr defaultColWidth="9.00390625" defaultRowHeight="15.75" customHeight="1"/>
  <cols>
    <col min="1" max="1" width="6.875" style="13" customWidth="1"/>
    <col min="2" max="2" width="37.125" style="13" customWidth="1"/>
    <col min="3" max="3" width="9.00390625" style="13" customWidth="1"/>
    <col min="4" max="4" width="14.25390625" style="13" customWidth="1"/>
    <col min="5" max="5" width="8.50390625" style="14" customWidth="1"/>
    <col min="6" max="6" width="12.875" style="0" customWidth="1"/>
  </cols>
  <sheetData>
    <row r="1" spans="1:6" ht="36.75" customHeight="1">
      <c r="A1" s="28" t="s">
        <v>220</v>
      </c>
      <c r="B1" s="28"/>
      <c r="C1" s="28"/>
      <c r="D1" s="28"/>
      <c r="E1" s="28"/>
      <c r="F1" s="28"/>
    </row>
    <row r="2" spans="1:6" s="9" customFormat="1" ht="23.25" customHeight="1">
      <c r="A2" s="3" t="s">
        <v>0</v>
      </c>
      <c r="B2" s="3" t="s">
        <v>1</v>
      </c>
      <c r="C2" s="3" t="s">
        <v>2</v>
      </c>
      <c r="D2" s="3" t="s">
        <v>17</v>
      </c>
      <c r="E2" s="10" t="s">
        <v>4</v>
      </c>
      <c r="F2" s="2" t="s">
        <v>198</v>
      </c>
    </row>
    <row r="3" spans="1:6" s="9" customFormat="1" ht="23.25" customHeight="1">
      <c r="A3" s="3">
        <v>1</v>
      </c>
      <c r="B3" s="3" t="s">
        <v>28</v>
      </c>
      <c r="C3" s="3" t="s">
        <v>29</v>
      </c>
      <c r="D3" s="3" t="s">
        <v>30</v>
      </c>
      <c r="E3" s="12">
        <v>0</v>
      </c>
      <c r="F3" s="23" t="s">
        <v>199</v>
      </c>
    </row>
    <row r="4" spans="1:6" s="9" customFormat="1" ht="23.25" customHeight="1">
      <c r="A4" s="3">
        <v>2</v>
      </c>
      <c r="B4" s="3" t="s">
        <v>28</v>
      </c>
      <c r="C4" s="3" t="s">
        <v>31</v>
      </c>
      <c r="D4" s="3" t="s">
        <v>32</v>
      </c>
      <c r="E4" s="12">
        <v>77.4</v>
      </c>
      <c r="F4" s="23"/>
    </row>
    <row r="5" spans="1:6" s="9" customFormat="1" ht="23.25" customHeight="1">
      <c r="A5" s="3">
        <v>3</v>
      </c>
      <c r="B5" s="3" t="s">
        <v>33</v>
      </c>
      <c r="C5" s="3" t="s">
        <v>34</v>
      </c>
      <c r="D5" s="3" t="s">
        <v>35</v>
      </c>
      <c r="E5" s="12">
        <v>0</v>
      </c>
      <c r="F5" s="23" t="s">
        <v>199</v>
      </c>
    </row>
    <row r="6" spans="1:6" s="9" customFormat="1" ht="23.25" customHeight="1">
      <c r="A6" s="3">
        <v>4</v>
      </c>
      <c r="B6" s="3" t="s">
        <v>36</v>
      </c>
      <c r="C6" s="3" t="s">
        <v>37</v>
      </c>
      <c r="D6" s="3" t="s">
        <v>38</v>
      </c>
      <c r="E6" s="12">
        <v>80.8</v>
      </c>
      <c r="F6" s="23"/>
    </row>
    <row r="7" spans="1:6" s="9" customFormat="1" ht="23.25" customHeight="1">
      <c r="A7" s="3">
        <v>5</v>
      </c>
      <c r="B7" s="3" t="s">
        <v>36</v>
      </c>
      <c r="C7" s="3" t="s">
        <v>39</v>
      </c>
      <c r="D7" s="3" t="s">
        <v>40</v>
      </c>
      <c r="E7" s="12">
        <v>68.2</v>
      </c>
      <c r="F7" s="23"/>
    </row>
    <row r="8" spans="1:6" s="9" customFormat="1" ht="23.25" customHeight="1">
      <c r="A8" s="3">
        <v>6</v>
      </c>
      <c r="B8" s="3" t="s">
        <v>41</v>
      </c>
      <c r="C8" s="3" t="s">
        <v>42</v>
      </c>
      <c r="D8" s="3" t="s">
        <v>43</v>
      </c>
      <c r="E8" s="12">
        <v>74.2</v>
      </c>
      <c r="F8" s="23"/>
    </row>
    <row r="9" spans="1:6" s="9" customFormat="1" ht="23.25" customHeight="1">
      <c r="A9" s="3">
        <v>7</v>
      </c>
      <c r="B9" s="3" t="s">
        <v>41</v>
      </c>
      <c r="C9" s="3" t="s">
        <v>44</v>
      </c>
      <c r="D9" s="3" t="s">
        <v>45</v>
      </c>
      <c r="E9" s="12">
        <v>77.2</v>
      </c>
      <c r="F9" s="23"/>
    </row>
    <row r="10" spans="1:6" s="9" customFormat="1" ht="23.25" customHeight="1">
      <c r="A10" s="3">
        <v>8</v>
      </c>
      <c r="B10" s="3" t="s">
        <v>41</v>
      </c>
      <c r="C10" s="3" t="s">
        <v>46</v>
      </c>
      <c r="D10" s="3" t="s">
        <v>47</v>
      </c>
      <c r="E10" s="12">
        <v>84</v>
      </c>
      <c r="F10" s="23"/>
    </row>
    <row r="11" spans="1:6" s="9" customFormat="1" ht="23.25" customHeight="1">
      <c r="A11" s="3">
        <v>9</v>
      </c>
      <c r="B11" s="3" t="s">
        <v>41</v>
      </c>
      <c r="C11" s="3" t="s">
        <v>48</v>
      </c>
      <c r="D11" s="3" t="s">
        <v>49</v>
      </c>
      <c r="E11" s="12">
        <v>74.6</v>
      </c>
      <c r="F11" s="23"/>
    </row>
    <row r="12" spans="1:6" s="9" customFormat="1" ht="23.25" customHeight="1">
      <c r="A12" s="3">
        <v>10</v>
      </c>
      <c r="B12" s="3" t="s">
        <v>50</v>
      </c>
      <c r="C12" s="3" t="s">
        <v>51</v>
      </c>
      <c r="D12" s="3" t="s">
        <v>52</v>
      </c>
      <c r="E12" s="12">
        <v>74</v>
      </c>
      <c r="F12" s="23"/>
    </row>
    <row r="13" spans="1:6" s="9" customFormat="1" ht="23.25" customHeight="1">
      <c r="A13" s="3">
        <v>11</v>
      </c>
      <c r="B13" s="3" t="s">
        <v>50</v>
      </c>
      <c r="C13" s="3" t="s">
        <v>53</v>
      </c>
      <c r="D13" s="3" t="s">
        <v>54</v>
      </c>
      <c r="E13" s="12">
        <v>0</v>
      </c>
      <c r="F13" s="23" t="s">
        <v>199</v>
      </c>
    </row>
    <row r="14" spans="1:6" s="9" customFormat="1" ht="23.25" customHeight="1">
      <c r="A14" s="3">
        <v>12</v>
      </c>
      <c r="B14" s="3" t="s">
        <v>50</v>
      </c>
      <c r="C14" s="3" t="s">
        <v>55</v>
      </c>
      <c r="D14" s="3" t="s">
        <v>56</v>
      </c>
      <c r="E14" s="12">
        <v>75</v>
      </c>
      <c r="F14" s="23"/>
    </row>
    <row r="15" spans="1:6" s="9" customFormat="1" ht="23.25" customHeight="1">
      <c r="A15" s="3">
        <v>13</v>
      </c>
      <c r="B15" s="3" t="s">
        <v>50</v>
      </c>
      <c r="C15" s="3" t="s">
        <v>57</v>
      </c>
      <c r="D15" s="3" t="s">
        <v>58</v>
      </c>
      <c r="E15" s="12">
        <v>73.8</v>
      </c>
      <c r="F15" s="23"/>
    </row>
    <row r="16" spans="1:6" s="9" customFormat="1" ht="23.25" customHeight="1">
      <c r="A16" s="3">
        <v>14</v>
      </c>
      <c r="B16" s="3" t="s">
        <v>50</v>
      </c>
      <c r="C16" s="3" t="s">
        <v>59</v>
      </c>
      <c r="D16" s="3" t="s">
        <v>60</v>
      </c>
      <c r="E16" s="12">
        <v>71.8</v>
      </c>
      <c r="F16" s="23"/>
    </row>
    <row r="17" spans="1:6" s="9" customFormat="1" ht="23.25" customHeight="1">
      <c r="A17" s="3">
        <v>15</v>
      </c>
      <c r="B17" s="3" t="s">
        <v>50</v>
      </c>
      <c r="C17" s="3" t="s">
        <v>61</v>
      </c>
      <c r="D17" s="3" t="s">
        <v>62</v>
      </c>
      <c r="E17" s="12">
        <v>0</v>
      </c>
      <c r="F17" s="23" t="s">
        <v>199</v>
      </c>
    </row>
    <row r="18" spans="1:6" s="9" customFormat="1" ht="23.25" customHeight="1">
      <c r="A18" s="3">
        <v>16</v>
      </c>
      <c r="B18" s="3" t="s">
        <v>50</v>
      </c>
      <c r="C18" s="3" t="s">
        <v>63</v>
      </c>
      <c r="D18" s="3" t="s">
        <v>64</v>
      </c>
      <c r="E18" s="12">
        <v>0</v>
      </c>
      <c r="F18" s="23" t="s">
        <v>199</v>
      </c>
    </row>
    <row r="19" spans="1:6" s="9" customFormat="1" ht="23.25" customHeight="1">
      <c r="A19" s="3">
        <v>17</v>
      </c>
      <c r="B19" s="3" t="s">
        <v>50</v>
      </c>
      <c r="C19" s="3" t="s">
        <v>65</v>
      </c>
      <c r="D19" s="3" t="s">
        <v>66</v>
      </c>
      <c r="E19" s="12">
        <v>77.2</v>
      </c>
      <c r="F19" s="23"/>
    </row>
    <row r="20" spans="1:6" s="9" customFormat="1" ht="23.25" customHeight="1">
      <c r="A20" s="3">
        <v>18</v>
      </c>
      <c r="B20" s="3" t="s">
        <v>50</v>
      </c>
      <c r="C20" s="3" t="s">
        <v>67</v>
      </c>
      <c r="D20" s="3" t="s">
        <v>68</v>
      </c>
      <c r="E20" s="12">
        <v>77.9</v>
      </c>
      <c r="F20" s="23"/>
    </row>
    <row r="21" spans="1:6" s="9" customFormat="1" ht="23.25" customHeight="1">
      <c r="A21" s="3">
        <v>19</v>
      </c>
      <c r="B21" s="3" t="s">
        <v>50</v>
      </c>
      <c r="C21" s="3" t="s">
        <v>69</v>
      </c>
      <c r="D21" s="3" t="s">
        <v>70</v>
      </c>
      <c r="E21" s="12">
        <v>71</v>
      </c>
      <c r="F21" s="23"/>
    </row>
    <row r="22" spans="1:6" s="9" customFormat="1" ht="23.25" customHeight="1">
      <c r="A22" s="3">
        <v>20</v>
      </c>
      <c r="B22" s="3" t="s">
        <v>50</v>
      </c>
      <c r="C22" s="3" t="s">
        <v>71</v>
      </c>
      <c r="D22" s="3" t="s">
        <v>72</v>
      </c>
      <c r="E22" s="12">
        <v>0</v>
      </c>
      <c r="F22" s="23" t="s">
        <v>199</v>
      </c>
    </row>
    <row r="23" spans="1:6" s="9" customFormat="1" ht="23.25" customHeight="1">
      <c r="A23" s="3">
        <v>21</v>
      </c>
      <c r="B23" s="3" t="s">
        <v>50</v>
      </c>
      <c r="C23" s="3" t="s">
        <v>73</v>
      </c>
      <c r="D23" s="3" t="s">
        <v>74</v>
      </c>
      <c r="E23" s="12">
        <v>71.1</v>
      </c>
      <c r="F23" s="23"/>
    </row>
    <row r="24" spans="1:6" s="9" customFormat="1" ht="23.25" customHeight="1">
      <c r="A24" s="3">
        <v>22</v>
      </c>
      <c r="B24" s="3" t="s">
        <v>75</v>
      </c>
      <c r="C24" s="3" t="s">
        <v>76</v>
      </c>
      <c r="D24" s="3" t="s">
        <v>77</v>
      </c>
      <c r="E24" s="12">
        <v>71.2</v>
      </c>
      <c r="F24" s="23"/>
    </row>
    <row r="25" spans="1:6" s="9" customFormat="1" ht="23.25" customHeight="1">
      <c r="A25" s="3">
        <v>23</v>
      </c>
      <c r="B25" s="3" t="s">
        <v>78</v>
      </c>
      <c r="C25" s="3" t="s">
        <v>79</v>
      </c>
      <c r="D25" s="3" t="s">
        <v>80</v>
      </c>
      <c r="E25" s="12">
        <v>73.1</v>
      </c>
      <c r="F25" s="23"/>
    </row>
    <row r="26" spans="1:6" s="9" customFormat="1" ht="23.25" customHeight="1">
      <c r="A26" s="3">
        <v>24</v>
      </c>
      <c r="B26" s="3" t="s">
        <v>81</v>
      </c>
      <c r="C26" s="3" t="s">
        <v>82</v>
      </c>
      <c r="D26" s="3" t="s">
        <v>83</v>
      </c>
      <c r="E26" s="12">
        <v>72.8</v>
      </c>
      <c r="F26" s="23"/>
    </row>
    <row r="27" spans="1:6" s="9" customFormat="1" ht="23.25" customHeight="1">
      <c r="A27" s="3">
        <v>25</v>
      </c>
      <c r="B27" s="3" t="s">
        <v>84</v>
      </c>
      <c r="C27" s="3" t="s">
        <v>85</v>
      </c>
      <c r="D27" s="3" t="s">
        <v>86</v>
      </c>
      <c r="E27" s="12">
        <v>75</v>
      </c>
      <c r="F27" s="23"/>
    </row>
    <row r="28" spans="1:6" s="9" customFormat="1" ht="23.25" customHeight="1">
      <c r="A28" s="3">
        <v>26</v>
      </c>
      <c r="B28" s="3" t="s">
        <v>87</v>
      </c>
      <c r="C28" s="3" t="s">
        <v>88</v>
      </c>
      <c r="D28" s="3" t="s">
        <v>89</v>
      </c>
      <c r="E28" s="12">
        <v>77.8</v>
      </c>
      <c r="F28" s="23"/>
    </row>
    <row r="29" spans="1:6" s="9" customFormat="1" ht="23.25" customHeight="1">
      <c r="A29" s="3">
        <v>27</v>
      </c>
      <c r="B29" s="3" t="s">
        <v>90</v>
      </c>
      <c r="C29" s="3" t="s">
        <v>91</v>
      </c>
      <c r="D29" s="3" t="s">
        <v>92</v>
      </c>
      <c r="E29" s="12">
        <v>78.4</v>
      </c>
      <c r="F29" s="23"/>
    </row>
    <row r="30" spans="1:6" s="9" customFormat="1" ht="23.25" customHeight="1">
      <c r="A30" s="3">
        <v>28</v>
      </c>
      <c r="B30" s="3" t="s">
        <v>90</v>
      </c>
      <c r="C30" s="3" t="s">
        <v>93</v>
      </c>
      <c r="D30" s="3" t="s">
        <v>94</v>
      </c>
      <c r="E30" s="12">
        <v>77</v>
      </c>
      <c r="F30" s="23"/>
    </row>
    <row r="31" spans="1:6" s="9" customFormat="1" ht="23.25" customHeight="1">
      <c r="A31" s="3">
        <v>29</v>
      </c>
      <c r="B31" s="3" t="s">
        <v>90</v>
      </c>
      <c r="C31" s="3" t="s">
        <v>95</v>
      </c>
      <c r="D31" s="3" t="s">
        <v>96</v>
      </c>
      <c r="E31" s="12">
        <v>74.6</v>
      </c>
      <c r="F31" s="23"/>
    </row>
    <row r="32" spans="1:6" s="9" customFormat="1" ht="23.25" customHeight="1">
      <c r="A32" s="3">
        <v>30</v>
      </c>
      <c r="B32" s="3" t="s">
        <v>90</v>
      </c>
      <c r="C32" s="3" t="s">
        <v>97</v>
      </c>
      <c r="D32" s="3" t="s">
        <v>98</v>
      </c>
      <c r="E32" s="12">
        <v>76.2</v>
      </c>
      <c r="F32" s="23"/>
    </row>
    <row r="33" spans="1:6" s="9" customFormat="1" ht="23.25" customHeight="1">
      <c r="A33" s="3">
        <v>31</v>
      </c>
      <c r="B33" s="3" t="s">
        <v>99</v>
      </c>
      <c r="C33" s="3" t="s">
        <v>100</v>
      </c>
      <c r="D33" s="3" t="s">
        <v>101</v>
      </c>
      <c r="E33" s="12">
        <v>81.8</v>
      </c>
      <c r="F33" s="23"/>
    </row>
    <row r="34" spans="1:6" s="9" customFormat="1" ht="23.25" customHeight="1">
      <c r="A34" s="3">
        <v>32</v>
      </c>
      <c r="B34" s="3" t="s">
        <v>99</v>
      </c>
      <c r="C34" s="3" t="s">
        <v>102</v>
      </c>
      <c r="D34" s="3" t="s">
        <v>103</v>
      </c>
      <c r="E34" s="12">
        <v>75.4</v>
      </c>
      <c r="F34" s="23"/>
    </row>
    <row r="35" spans="1:6" s="9" customFormat="1" ht="23.25" customHeight="1">
      <c r="A35" s="3">
        <v>33</v>
      </c>
      <c r="B35" s="3" t="s">
        <v>104</v>
      </c>
      <c r="C35" s="3" t="s">
        <v>105</v>
      </c>
      <c r="D35" s="3" t="s">
        <v>106</v>
      </c>
      <c r="E35" s="12">
        <v>78.9</v>
      </c>
      <c r="F35" s="23"/>
    </row>
    <row r="36" spans="1:6" s="9" customFormat="1" ht="23.25" customHeight="1">
      <c r="A36" s="3">
        <v>34</v>
      </c>
      <c r="B36" s="3" t="s">
        <v>104</v>
      </c>
      <c r="C36" s="3" t="s">
        <v>107</v>
      </c>
      <c r="D36" s="3" t="s">
        <v>108</v>
      </c>
      <c r="E36" s="12">
        <v>78.6</v>
      </c>
      <c r="F36" s="23"/>
    </row>
    <row r="37" spans="1:6" s="9" customFormat="1" ht="23.25" customHeight="1">
      <c r="A37" s="3">
        <v>35</v>
      </c>
      <c r="B37" s="3" t="s">
        <v>104</v>
      </c>
      <c r="C37" s="3" t="s">
        <v>109</v>
      </c>
      <c r="D37" s="3" t="s">
        <v>110</v>
      </c>
      <c r="E37" s="12">
        <v>76.7</v>
      </c>
      <c r="F37" s="23"/>
    </row>
    <row r="38" spans="1:6" s="9" customFormat="1" ht="23.25" customHeight="1">
      <c r="A38" s="3">
        <v>36</v>
      </c>
      <c r="B38" s="3" t="s">
        <v>104</v>
      </c>
      <c r="C38" s="3" t="s">
        <v>111</v>
      </c>
      <c r="D38" s="3" t="s">
        <v>112</v>
      </c>
      <c r="E38" s="12">
        <v>72.4</v>
      </c>
      <c r="F38" s="23"/>
    </row>
    <row r="39" spans="1:6" s="9" customFormat="1" ht="27" customHeight="1">
      <c r="A39" s="3">
        <v>42</v>
      </c>
      <c r="B39" s="3" t="s">
        <v>113</v>
      </c>
      <c r="C39" s="3" t="s">
        <v>124</v>
      </c>
      <c r="D39" s="3" t="s">
        <v>125</v>
      </c>
      <c r="E39" s="12">
        <v>82.7</v>
      </c>
      <c r="F39" s="18" t="s">
        <v>213</v>
      </c>
    </row>
    <row r="40" spans="1:6" s="9" customFormat="1" ht="23.25" customHeight="1">
      <c r="A40" s="3">
        <v>75</v>
      </c>
      <c r="B40" s="3" t="s">
        <v>113</v>
      </c>
      <c r="C40" s="3" t="s">
        <v>190</v>
      </c>
      <c r="D40" s="3" t="s">
        <v>191</v>
      </c>
      <c r="E40" s="12">
        <v>82.46924034869241</v>
      </c>
      <c r="F40" s="18" t="s">
        <v>213</v>
      </c>
    </row>
    <row r="41" spans="1:6" s="9" customFormat="1" ht="23.25" customHeight="1">
      <c r="A41" s="3">
        <v>61</v>
      </c>
      <c r="B41" s="3" t="s">
        <v>113</v>
      </c>
      <c r="C41" s="3" t="s">
        <v>162</v>
      </c>
      <c r="D41" s="3" t="s">
        <v>163</v>
      </c>
      <c r="E41" s="12">
        <v>80.41776670817768</v>
      </c>
      <c r="F41" s="18" t="s">
        <v>213</v>
      </c>
    </row>
    <row r="42" spans="1:6" s="9" customFormat="1" ht="23.25" customHeight="1">
      <c r="A42" s="3">
        <v>53</v>
      </c>
      <c r="B42" s="3" t="s">
        <v>113</v>
      </c>
      <c r="C42" s="3" t="s">
        <v>146</v>
      </c>
      <c r="D42" s="3" t="s">
        <v>147</v>
      </c>
      <c r="E42" s="12">
        <v>80.00747198007471</v>
      </c>
      <c r="F42" s="18" t="s">
        <v>213</v>
      </c>
    </row>
    <row r="43" spans="1:6" s="9" customFormat="1" ht="23.25" customHeight="1">
      <c r="A43" s="3">
        <v>50</v>
      </c>
      <c r="B43" s="3" t="s">
        <v>113</v>
      </c>
      <c r="C43" s="3" t="s">
        <v>140</v>
      </c>
      <c r="D43" s="3" t="s">
        <v>141</v>
      </c>
      <c r="E43" s="12">
        <v>79.97750360939756</v>
      </c>
      <c r="F43" s="18" t="s">
        <v>213</v>
      </c>
    </row>
    <row r="44" spans="1:6" s="9" customFormat="1" ht="23.25" customHeight="1">
      <c r="A44" s="3">
        <v>67</v>
      </c>
      <c r="B44" s="3" t="s">
        <v>113</v>
      </c>
      <c r="C44" s="3" t="s">
        <v>174</v>
      </c>
      <c r="D44" s="3" t="s">
        <v>175</v>
      </c>
      <c r="E44" s="12">
        <v>78.5714404317144</v>
      </c>
      <c r="F44" s="18" t="s">
        <v>213</v>
      </c>
    </row>
    <row r="45" spans="1:6" s="9" customFormat="1" ht="23.25" customHeight="1">
      <c r="A45" s="3">
        <v>55</v>
      </c>
      <c r="B45" s="3" t="s">
        <v>113</v>
      </c>
      <c r="C45" s="3" t="s">
        <v>150</v>
      </c>
      <c r="D45" s="3" t="s">
        <v>151</v>
      </c>
      <c r="E45" s="12">
        <v>78.36629306766294</v>
      </c>
      <c r="F45" s="18" t="s">
        <v>213</v>
      </c>
    </row>
    <row r="46" spans="1:6" s="9" customFormat="1" ht="23.25" customHeight="1">
      <c r="A46" s="3">
        <v>52</v>
      </c>
      <c r="B46" s="3" t="s">
        <v>113</v>
      </c>
      <c r="C46" s="3" t="s">
        <v>144</v>
      </c>
      <c r="D46" s="3" t="s">
        <v>145</v>
      </c>
      <c r="E46" s="12">
        <v>77.83698648116551</v>
      </c>
      <c r="F46" s="18" t="s">
        <v>213</v>
      </c>
    </row>
    <row r="47" spans="1:6" s="9" customFormat="1" ht="23.25" customHeight="1">
      <c r="A47" s="3">
        <v>51</v>
      </c>
      <c r="B47" s="3" t="s">
        <v>113</v>
      </c>
      <c r="C47" s="3" t="s">
        <v>142</v>
      </c>
      <c r="D47" s="3" t="s">
        <v>143</v>
      </c>
      <c r="E47" s="12">
        <v>77.7508509755085</v>
      </c>
      <c r="F47" s="18" t="s">
        <v>213</v>
      </c>
    </row>
    <row r="48" spans="1:6" s="9" customFormat="1" ht="23.25" customHeight="1">
      <c r="A48" s="3">
        <v>54</v>
      </c>
      <c r="B48" s="3" t="s">
        <v>113</v>
      </c>
      <c r="C48" s="3" t="s">
        <v>148</v>
      </c>
      <c r="D48" s="3" t="s">
        <v>149</v>
      </c>
      <c r="E48" s="12">
        <v>77.64239401496259</v>
      </c>
      <c r="F48" s="18" t="s">
        <v>213</v>
      </c>
    </row>
    <row r="49" spans="1:6" s="9" customFormat="1" ht="23.25" customHeight="1">
      <c r="A49" s="3">
        <v>73</v>
      </c>
      <c r="B49" s="3" t="s">
        <v>113</v>
      </c>
      <c r="C49" s="3" t="s">
        <v>186</v>
      </c>
      <c r="D49" s="3" t="s">
        <v>187</v>
      </c>
      <c r="E49" s="12">
        <v>77.13540888335409</v>
      </c>
      <c r="F49" s="18" t="s">
        <v>213</v>
      </c>
    </row>
    <row r="50" spans="1:6" s="9" customFormat="1" ht="23.25" customHeight="1">
      <c r="A50" s="3">
        <v>37</v>
      </c>
      <c r="B50" s="3" t="s">
        <v>113</v>
      </c>
      <c r="C50" s="3" t="s">
        <v>114</v>
      </c>
      <c r="D50" s="3" t="s">
        <v>115</v>
      </c>
      <c r="E50" s="12">
        <v>76.73</v>
      </c>
      <c r="F50" s="18" t="s">
        <v>213</v>
      </c>
    </row>
    <row r="51" spans="1:6" s="9" customFormat="1" ht="23.25" customHeight="1">
      <c r="A51" s="3">
        <v>40</v>
      </c>
      <c r="B51" s="3" t="s">
        <v>113</v>
      </c>
      <c r="C51" s="3" t="s">
        <v>120</v>
      </c>
      <c r="D51" s="3" t="s">
        <v>121</v>
      </c>
      <c r="E51" s="12">
        <v>76.67</v>
      </c>
      <c r="F51" s="18" t="s">
        <v>213</v>
      </c>
    </row>
    <row r="52" spans="1:6" s="9" customFormat="1" ht="23.25" customHeight="1">
      <c r="A52" s="3">
        <v>48</v>
      </c>
      <c r="B52" s="3" t="s">
        <v>113</v>
      </c>
      <c r="C52" s="3" t="s">
        <v>136</v>
      </c>
      <c r="D52" s="3" t="s">
        <v>137</v>
      </c>
      <c r="E52" s="12">
        <v>76.66943168394802</v>
      </c>
      <c r="F52" s="18" t="s">
        <v>213</v>
      </c>
    </row>
    <row r="53" spans="1:6" s="9" customFormat="1" ht="23.25" customHeight="1">
      <c r="A53" s="3">
        <v>64</v>
      </c>
      <c r="B53" s="3" t="s">
        <v>113</v>
      </c>
      <c r="C53" s="3" t="s">
        <v>168</v>
      </c>
      <c r="D53" s="3" t="s">
        <v>169</v>
      </c>
      <c r="E53" s="12">
        <v>75.98835805223781</v>
      </c>
      <c r="F53" s="18" t="s">
        <v>213</v>
      </c>
    </row>
    <row r="54" spans="1:6" s="9" customFormat="1" ht="23.25" customHeight="1">
      <c r="A54" s="3">
        <v>57</v>
      </c>
      <c r="B54" s="3" t="s">
        <v>113</v>
      </c>
      <c r="C54" s="3" t="s">
        <v>154</v>
      </c>
      <c r="D54" s="3" t="s">
        <v>155</v>
      </c>
      <c r="E54" s="12">
        <v>75.90452469904525</v>
      </c>
      <c r="F54" s="18" t="s">
        <v>213</v>
      </c>
    </row>
    <row r="55" spans="1:6" s="9" customFormat="1" ht="23.25" customHeight="1">
      <c r="A55" s="3">
        <v>59</v>
      </c>
      <c r="B55" s="3" t="s">
        <v>113</v>
      </c>
      <c r="C55" s="3" t="s">
        <v>158</v>
      </c>
      <c r="D55" s="3" t="s">
        <v>159</v>
      </c>
      <c r="E55" s="12">
        <v>75.90452469904525</v>
      </c>
      <c r="F55" s="18" t="s">
        <v>213</v>
      </c>
    </row>
    <row r="56" spans="1:6" s="9" customFormat="1" ht="23.25" customHeight="1">
      <c r="A56" s="3">
        <v>60</v>
      </c>
      <c r="B56" s="3" t="s">
        <v>113</v>
      </c>
      <c r="C56" s="3" t="s">
        <v>160</v>
      </c>
      <c r="D56" s="3" t="s">
        <v>161</v>
      </c>
      <c r="E56" s="12">
        <v>75.89106181913637</v>
      </c>
      <c r="F56" s="18" t="s">
        <v>213</v>
      </c>
    </row>
    <row r="57" spans="1:6" s="9" customFormat="1" ht="23.25" customHeight="1">
      <c r="A57" s="3">
        <v>56</v>
      </c>
      <c r="B57" s="3" t="s">
        <v>113</v>
      </c>
      <c r="C57" s="3" t="s">
        <v>152</v>
      </c>
      <c r="D57" s="3" t="s">
        <v>153</v>
      </c>
      <c r="E57" s="12">
        <v>75.79376558603491</v>
      </c>
      <c r="F57" s="18" t="s">
        <v>213</v>
      </c>
    </row>
    <row r="58" spans="1:6" s="9" customFormat="1" ht="23.25" customHeight="1">
      <c r="A58" s="3">
        <v>43</v>
      </c>
      <c r="B58" s="3" t="s">
        <v>113</v>
      </c>
      <c r="C58" s="3" t="s">
        <v>126</v>
      </c>
      <c r="D58" s="3" t="s">
        <v>127</v>
      </c>
      <c r="E58" s="12">
        <v>75.7</v>
      </c>
      <c r="F58" s="18" t="s">
        <v>213</v>
      </c>
    </row>
    <row r="59" spans="1:6" s="9" customFormat="1" ht="23.25" customHeight="1">
      <c r="A59" s="3">
        <v>47</v>
      </c>
      <c r="B59" s="3" t="s">
        <v>113</v>
      </c>
      <c r="C59" s="3" t="s">
        <v>134</v>
      </c>
      <c r="D59" s="3" t="s">
        <v>135</v>
      </c>
      <c r="E59" s="12">
        <v>75.49422997094229</v>
      </c>
      <c r="F59" s="18" t="s">
        <v>213</v>
      </c>
    </row>
    <row r="60" spans="1:6" s="9" customFormat="1" ht="23.25" customHeight="1">
      <c r="A60" s="3">
        <v>63</v>
      </c>
      <c r="B60" s="3" t="s">
        <v>113</v>
      </c>
      <c r="C60" s="3" t="s">
        <v>166</v>
      </c>
      <c r="D60" s="3" t="s">
        <v>167</v>
      </c>
      <c r="E60" s="12">
        <v>74.87878787878788</v>
      </c>
      <c r="F60" s="18" t="s">
        <v>213</v>
      </c>
    </row>
    <row r="61" spans="1:6" s="9" customFormat="1" ht="23.25" customHeight="1">
      <c r="A61" s="3">
        <v>38</v>
      </c>
      <c r="B61" s="3" t="s">
        <v>113</v>
      </c>
      <c r="C61" s="3" t="s">
        <v>116</v>
      </c>
      <c r="D61" s="3" t="s">
        <v>117</v>
      </c>
      <c r="E61" s="12">
        <v>74.14</v>
      </c>
      <c r="F61" s="18" t="s">
        <v>213</v>
      </c>
    </row>
    <row r="62" spans="1:6" s="9" customFormat="1" ht="23.25" customHeight="1">
      <c r="A62" s="3">
        <v>46</v>
      </c>
      <c r="B62" s="3" t="s">
        <v>113</v>
      </c>
      <c r="C62" s="3" t="s">
        <v>132</v>
      </c>
      <c r="D62" s="3" t="s">
        <v>133</v>
      </c>
      <c r="E62" s="12">
        <v>73.94513715710723</v>
      </c>
      <c r="F62" s="18" t="s">
        <v>213</v>
      </c>
    </row>
    <row r="63" spans="1:6" s="9" customFormat="1" ht="23.25" customHeight="1">
      <c r="A63" s="3">
        <v>44</v>
      </c>
      <c r="B63" s="3" t="s">
        <v>113</v>
      </c>
      <c r="C63" s="3" t="s">
        <v>128</v>
      </c>
      <c r="D63" s="3" t="s">
        <v>129</v>
      </c>
      <c r="E63" s="12">
        <v>73.85</v>
      </c>
      <c r="F63" s="18" t="s">
        <v>213</v>
      </c>
    </row>
    <row r="64" spans="1:6" s="9" customFormat="1" ht="23.25" customHeight="1">
      <c r="A64" s="3">
        <v>72</v>
      </c>
      <c r="B64" s="3" t="s">
        <v>113</v>
      </c>
      <c r="C64" s="3" t="s">
        <v>184</v>
      </c>
      <c r="D64" s="3" t="s">
        <v>185</v>
      </c>
      <c r="E64" s="12">
        <v>73.3613597584985</v>
      </c>
      <c r="F64" s="18" t="s">
        <v>213</v>
      </c>
    </row>
    <row r="65" spans="1:6" s="9" customFormat="1" ht="23.25" customHeight="1">
      <c r="A65" s="3">
        <v>49</v>
      </c>
      <c r="B65" s="3" t="s">
        <v>113</v>
      </c>
      <c r="C65" s="3" t="s">
        <v>138</v>
      </c>
      <c r="D65" s="3" t="s">
        <v>139</v>
      </c>
      <c r="E65" s="12">
        <v>73.03246160232462</v>
      </c>
      <c r="F65" s="18" t="s">
        <v>213</v>
      </c>
    </row>
    <row r="66" spans="1:6" s="9" customFormat="1" ht="23.25" customHeight="1">
      <c r="A66" s="3">
        <v>45</v>
      </c>
      <c r="B66" s="3" t="s">
        <v>113</v>
      </c>
      <c r="C66" s="3" t="s">
        <v>130</v>
      </c>
      <c r="D66" s="3" t="s">
        <v>131</v>
      </c>
      <c r="E66" s="12">
        <v>72.82731423827315</v>
      </c>
      <c r="F66" s="18" t="s">
        <v>213</v>
      </c>
    </row>
    <row r="67" spans="1:6" s="9" customFormat="1" ht="23.25" customHeight="1">
      <c r="A67" s="3">
        <v>70</v>
      </c>
      <c r="B67" s="3" t="s">
        <v>113</v>
      </c>
      <c r="C67" s="3" t="s">
        <v>180</v>
      </c>
      <c r="D67" s="3" t="s">
        <v>181</v>
      </c>
      <c r="E67" s="12">
        <v>72.193804961281</v>
      </c>
      <c r="F67" s="18" t="s">
        <v>213</v>
      </c>
    </row>
    <row r="68" spans="1:6" s="9" customFormat="1" ht="23.25" customHeight="1">
      <c r="A68" s="3">
        <v>65</v>
      </c>
      <c r="B68" s="3" t="s">
        <v>113</v>
      </c>
      <c r="C68" s="3" t="s">
        <v>170</v>
      </c>
      <c r="D68" s="3" t="s">
        <v>171</v>
      </c>
      <c r="E68" s="12">
        <v>71.80157741801577</v>
      </c>
      <c r="F68" s="18" t="s">
        <v>213</v>
      </c>
    </row>
    <row r="69" spans="1:6" s="9" customFormat="1" ht="23.25" customHeight="1">
      <c r="A69" s="3">
        <v>74</v>
      </c>
      <c r="B69" s="3" t="s">
        <v>113</v>
      </c>
      <c r="C69" s="3" t="s">
        <v>188</v>
      </c>
      <c r="D69" s="3" t="s">
        <v>189</v>
      </c>
      <c r="E69" s="12">
        <v>71.61002756267226</v>
      </c>
      <c r="F69" s="18" t="s">
        <v>213</v>
      </c>
    </row>
    <row r="70" spans="1:6" s="9" customFormat="1" ht="23.25" customHeight="1">
      <c r="A70" s="3">
        <v>71</v>
      </c>
      <c r="B70" s="3" t="s">
        <v>113</v>
      </c>
      <c r="C70" s="3" t="s">
        <v>182</v>
      </c>
      <c r="D70" s="3" t="s">
        <v>183</v>
      </c>
      <c r="E70" s="12">
        <v>70.98098796180989</v>
      </c>
      <c r="F70" s="18" t="s">
        <v>213</v>
      </c>
    </row>
    <row r="71" spans="1:6" s="9" customFormat="1" ht="23.25" customHeight="1">
      <c r="A71" s="3">
        <v>76</v>
      </c>
      <c r="B71" s="3" t="s">
        <v>113</v>
      </c>
      <c r="C71" s="3" t="s">
        <v>192</v>
      </c>
      <c r="D71" s="3" t="s">
        <v>193</v>
      </c>
      <c r="E71" s="12">
        <v>69.66410290064313</v>
      </c>
      <c r="F71" s="18" t="s">
        <v>213</v>
      </c>
    </row>
    <row r="72" spans="1:6" s="9" customFormat="1" ht="23.25" customHeight="1">
      <c r="A72" s="3">
        <v>66</v>
      </c>
      <c r="B72" s="3" t="s">
        <v>113</v>
      </c>
      <c r="C72" s="3" t="s">
        <v>172</v>
      </c>
      <c r="D72" s="3" t="s">
        <v>173</v>
      </c>
      <c r="E72" s="12">
        <v>67.52358577241108</v>
      </c>
      <c r="F72" s="18" t="s">
        <v>213</v>
      </c>
    </row>
    <row r="73" spans="1:6" s="9" customFormat="1" ht="23.25" customHeight="1">
      <c r="A73" s="3">
        <v>68</v>
      </c>
      <c r="B73" s="3" t="s">
        <v>113</v>
      </c>
      <c r="C73" s="3" t="s">
        <v>176</v>
      </c>
      <c r="D73" s="3" t="s">
        <v>177</v>
      </c>
      <c r="E73" s="12">
        <v>66.74521590759942</v>
      </c>
      <c r="F73" s="18" t="s">
        <v>213</v>
      </c>
    </row>
    <row r="74" spans="1:6" s="9" customFormat="1" ht="23.25" customHeight="1">
      <c r="A74" s="3">
        <v>41</v>
      </c>
      <c r="B74" s="3" t="s">
        <v>113</v>
      </c>
      <c r="C74" s="3" t="s">
        <v>122</v>
      </c>
      <c r="D74" s="3" t="s">
        <v>123</v>
      </c>
      <c r="E74" s="12">
        <v>66.67</v>
      </c>
      <c r="F74" s="18" t="s">
        <v>213</v>
      </c>
    </row>
    <row r="75" spans="1:6" s="9" customFormat="1" ht="23.25" customHeight="1">
      <c r="A75" s="3">
        <v>62</v>
      </c>
      <c r="B75" s="3" t="s">
        <v>113</v>
      </c>
      <c r="C75" s="3" t="s">
        <v>164</v>
      </c>
      <c r="D75" s="3" t="s">
        <v>165</v>
      </c>
      <c r="E75" s="12">
        <v>66.3560309751936</v>
      </c>
      <c r="F75" s="18" t="s">
        <v>213</v>
      </c>
    </row>
    <row r="76" spans="1:6" s="9" customFormat="1" ht="23.25" customHeight="1">
      <c r="A76" s="3">
        <v>39</v>
      </c>
      <c r="B76" s="3" t="s">
        <v>113</v>
      </c>
      <c r="C76" s="3" t="s">
        <v>118</v>
      </c>
      <c r="D76" s="3" t="s">
        <v>119</v>
      </c>
      <c r="E76" s="12">
        <v>65.85</v>
      </c>
      <c r="F76" s="18" t="s">
        <v>213</v>
      </c>
    </row>
    <row r="77" spans="1:6" s="9" customFormat="1" ht="23.25" customHeight="1">
      <c r="A77" s="3">
        <v>69</v>
      </c>
      <c r="B77" s="3" t="s">
        <v>113</v>
      </c>
      <c r="C77" s="3" t="s">
        <v>178</v>
      </c>
      <c r="D77" s="3" t="s">
        <v>179</v>
      </c>
      <c r="E77" s="12">
        <v>63.595682855956824</v>
      </c>
      <c r="F77" s="18" t="s">
        <v>213</v>
      </c>
    </row>
    <row r="78" spans="1:6" s="9" customFormat="1" ht="23.25" customHeight="1">
      <c r="A78" s="3">
        <v>77</v>
      </c>
      <c r="B78" s="3" t="s">
        <v>113</v>
      </c>
      <c r="C78" s="3" t="s">
        <v>194</v>
      </c>
      <c r="D78" s="3" t="s">
        <v>195</v>
      </c>
      <c r="E78" s="12">
        <v>62.56994603569945</v>
      </c>
      <c r="F78" s="18" t="s">
        <v>213</v>
      </c>
    </row>
    <row r="79" spans="1:6" s="9" customFormat="1" ht="23.25" customHeight="1">
      <c r="A79" s="3">
        <v>58</v>
      </c>
      <c r="B79" s="3" t="s">
        <v>113</v>
      </c>
      <c r="C79" s="3" t="s">
        <v>156</v>
      </c>
      <c r="D79" s="3" t="s">
        <v>157</v>
      </c>
      <c r="E79" s="12">
        <v>0</v>
      </c>
      <c r="F79" s="18" t="s">
        <v>199</v>
      </c>
    </row>
    <row r="80" spans="1:6" s="9" customFormat="1" ht="23.25" customHeight="1">
      <c r="A80" s="3">
        <v>78</v>
      </c>
      <c r="B80" s="3" t="s">
        <v>196</v>
      </c>
      <c r="C80" s="3" t="str">
        <f>"张秋凤"</f>
        <v>张秋凤</v>
      </c>
      <c r="D80" s="3"/>
      <c r="E80" s="12">
        <v>72.2</v>
      </c>
      <c r="F80" s="23"/>
    </row>
    <row r="81" spans="1:6" s="9" customFormat="1" ht="23.25" customHeight="1">
      <c r="A81" s="3">
        <v>79</v>
      </c>
      <c r="B81" s="3" t="s">
        <v>197</v>
      </c>
      <c r="C81" s="3" t="str">
        <f>"李婷"</f>
        <v>李婷</v>
      </c>
      <c r="D81" s="3"/>
      <c r="E81" s="12">
        <v>80</v>
      </c>
      <c r="F81" s="23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D10" sqref="D10"/>
    </sheetView>
  </sheetViews>
  <sheetFormatPr defaultColWidth="9.00390625" defaultRowHeight="14.25"/>
  <cols>
    <col min="1" max="1" width="8.25390625" style="0" customWidth="1"/>
    <col min="2" max="2" width="23.00390625" style="0" customWidth="1"/>
    <col min="3" max="3" width="9.375" style="0" customWidth="1"/>
    <col min="4" max="4" width="17.125" style="0" customWidth="1"/>
    <col min="5" max="5" width="12.625" style="0" customWidth="1"/>
    <col min="6" max="6" width="11.75390625" style="0" customWidth="1"/>
  </cols>
  <sheetData>
    <row r="1" spans="1:6" ht="45" customHeight="1">
      <c r="A1" s="29" t="s">
        <v>217</v>
      </c>
      <c r="B1" s="29"/>
      <c r="C1" s="29"/>
      <c r="D1" s="29"/>
      <c r="E1" s="29"/>
      <c r="F1" s="29"/>
    </row>
    <row r="2" spans="1:6" ht="39.75" customHeight="1">
      <c r="A2" s="6" t="s">
        <v>0</v>
      </c>
      <c r="B2" s="6" t="s">
        <v>1</v>
      </c>
      <c r="C2" s="6" t="s">
        <v>2</v>
      </c>
      <c r="D2" s="6" t="s">
        <v>17</v>
      </c>
      <c r="E2" s="6" t="s">
        <v>4</v>
      </c>
      <c r="F2" s="7" t="s">
        <v>19</v>
      </c>
    </row>
    <row r="3" spans="1:6" ht="39.75" customHeight="1">
      <c r="A3" s="6">
        <v>1</v>
      </c>
      <c r="B3" s="6" t="s">
        <v>18</v>
      </c>
      <c r="C3" s="6" t="str">
        <f>"王思梦"</f>
        <v>王思梦</v>
      </c>
      <c r="D3" s="6" t="str">
        <f>"2019014102"</f>
        <v>2019014102</v>
      </c>
      <c r="E3" s="11">
        <v>82</v>
      </c>
      <c r="F3" s="8"/>
    </row>
    <row r="4" spans="1:6" ht="39.75" customHeight="1">
      <c r="A4" s="6">
        <v>2</v>
      </c>
      <c r="B4" s="6" t="s">
        <v>18</v>
      </c>
      <c r="C4" s="6" t="str">
        <f>"朱兆琪"</f>
        <v>朱兆琪</v>
      </c>
      <c r="D4" s="6" t="str">
        <f>"2019014126"</f>
        <v>2019014126</v>
      </c>
      <c r="E4" s="11">
        <v>78</v>
      </c>
      <c r="F4" s="8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J9" sqref="J9"/>
    </sheetView>
  </sheetViews>
  <sheetFormatPr defaultColWidth="9.00390625" defaultRowHeight="16.5" customHeight="1"/>
  <cols>
    <col min="1" max="1" width="6.00390625" style="0" customWidth="1"/>
    <col min="2" max="2" width="20.50390625" style="0" customWidth="1"/>
    <col min="3" max="3" width="9.00390625" style="0" customWidth="1"/>
    <col min="4" max="4" width="17.75390625" style="0" customWidth="1"/>
    <col min="5" max="5" width="8.50390625" style="0" customWidth="1"/>
    <col min="6" max="6" width="8.75390625" style="0" customWidth="1"/>
  </cols>
  <sheetData>
    <row r="1" spans="1:6" ht="39" customHeight="1">
      <c r="A1" s="30" t="s">
        <v>216</v>
      </c>
      <c r="B1" s="30"/>
      <c r="C1" s="30"/>
      <c r="D1" s="30"/>
      <c r="E1" s="30"/>
      <c r="F1" s="30"/>
    </row>
    <row r="2" spans="1:6" ht="39" customHeight="1">
      <c r="A2" s="6" t="s">
        <v>20</v>
      </c>
      <c r="B2" s="6" t="s">
        <v>1</v>
      </c>
      <c r="C2" s="6" t="s">
        <v>2</v>
      </c>
      <c r="D2" s="6" t="s">
        <v>17</v>
      </c>
      <c r="E2" s="6" t="s">
        <v>21</v>
      </c>
      <c r="F2" s="7" t="s">
        <v>19</v>
      </c>
    </row>
    <row r="3" spans="1:6" ht="39" customHeight="1">
      <c r="A3" s="6">
        <v>1</v>
      </c>
      <c r="B3" s="6" t="s">
        <v>22</v>
      </c>
      <c r="C3" s="6" t="str">
        <f>"田婷婷"</f>
        <v>田婷婷</v>
      </c>
      <c r="D3" s="6" t="str">
        <f>"2019013704"</f>
        <v>2019013704</v>
      </c>
      <c r="E3" s="11">
        <v>71.6</v>
      </c>
      <c r="F3" s="6"/>
    </row>
    <row r="4" spans="1:6" ht="39" customHeight="1">
      <c r="A4" s="6">
        <v>2</v>
      </c>
      <c r="B4" s="6" t="s">
        <v>22</v>
      </c>
      <c r="C4" s="6" t="str">
        <f>"周恒"</f>
        <v>周恒</v>
      </c>
      <c r="D4" s="6" t="str">
        <f>"2019013717"</f>
        <v>2019013717</v>
      </c>
      <c r="E4" s="11">
        <v>0</v>
      </c>
      <c r="F4" s="6" t="s">
        <v>214</v>
      </c>
    </row>
    <row r="5" spans="1:6" ht="39" customHeight="1">
      <c r="A5" s="6">
        <v>3</v>
      </c>
      <c r="B5" s="6" t="s">
        <v>22</v>
      </c>
      <c r="C5" s="6" t="str">
        <f>"李伟"</f>
        <v>李伟</v>
      </c>
      <c r="D5" s="6" t="str">
        <f>"2019013608"</f>
        <v>2019013608</v>
      </c>
      <c r="E5" s="11">
        <v>73</v>
      </c>
      <c r="F5" s="6"/>
    </row>
    <row r="6" spans="1:6" ht="39" customHeight="1">
      <c r="A6" s="6">
        <v>4</v>
      </c>
      <c r="B6" s="6" t="s">
        <v>22</v>
      </c>
      <c r="C6" s="6" t="str">
        <f>"司高展"</f>
        <v>司高展</v>
      </c>
      <c r="D6" s="6" t="str">
        <f>"2019013611"</f>
        <v>2019013611</v>
      </c>
      <c r="E6" s="11">
        <v>0</v>
      </c>
      <c r="F6" s="6" t="s">
        <v>214</v>
      </c>
    </row>
    <row r="7" spans="1:6" ht="39" customHeight="1">
      <c r="A7" s="6">
        <v>5</v>
      </c>
      <c r="B7" s="6" t="s">
        <v>22</v>
      </c>
      <c r="C7" s="6" t="str">
        <f>"鲍新武"</f>
        <v>鲍新武</v>
      </c>
      <c r="D7" s="6" t="str">
        <f>"2019013515"</f>
        <v>2019013515</v>
      </c>
      <c r="E7" s="11">
        <v>69</v>
      </c>
      <c r="F7" s="6"/>
    </row>
    <row r="8" spans="1:6" ht="39" customHeight="1">
      <c r="A8" s="6">
        <v>6</v>
      </c>
      <c r="B8" s="6" t="s">
        <v>22</v>
      </c>
      <c r="C8" s="6" t="str">
        <f>"刘苗苗"</f>
        <v>刘苗苗</v>
      </c>
      <c r="D8" s="6" t="str">
        <f>"2019013730"</f>
        <v>2019013730</v>
      </c>
      <c r="E8" s="11">
        <v>0</v>
      </c>
      <c r="F8" s="6" t="s">
        <v>214</v>
      </c>
    </row>
    <row r="9" spans="1:6" ht="39" customHeight="1">
      <c r="A9" s="6">
        <v>7</v>
      </c>
      <c r="B9" s="6" t="s">
        <v>23</v>
      </c>
      <c r="C9" s="6" t="str">
        <f>"许天凯"</f>
        <v>许天凯</v>
      </c>
      <c r="D9" s="6" t="str">
        <f>"2019015311"</f>
        <v>2019015311</v>
      </c>
      <c r="E9" s="11">
        <v>63.8</v>
      </c>
      <c r="F9" s="6"/>
    </row>
    <row r="10" spans="1:6" ht="39" customHeight="1">
      <c r="A10" s="6">
        <v>8</v>
      </c>
      <c r="B10" s="6" t="s">
        <v>23</v>
      </c>
      <c r="C10" s="6" t="str">
        <f>"丁旭"</f>
        <v>丁旭</v>
      </c>
      <c r="D10" s="6" t="str">
        <f>"2019015301"</f>
        <v>2019015301</v>
      </c>
      <c r="E10" s="11">
        <v>76.2</v>
      </c>
      <c r="F10" s="6"/>
    </row>
    <row r="11" spans="1:6" ht="39" customHeight="1">
      <c r="A11" s="6">
        <v>9</v>
      </c>
      <c r="B11" s="6" t="s">
        <v>24</v>
      </c>
      <c r="C11" s="6" t="str">
        <f>"许伍伍"</f>
        <v>许伍伍</v>
      </c>
      <c r="D11" s="6" t="str">
        <f>"2019014918"</f>
        <v>2019014918</v>
      </c>
      <c r="E11" s="11">
        <v>77.4</v>
      </c>
      <c r="F11" s="6"/>
    </row>
    <row r="12" spans="1:6" ht="39" customHeight="1">
      <c r="A12" s="6">
        <v>10</v>
      </c>
      <c r="B12" s="6" t="s">
        <v>25</v>
      </c>
      <c r="C12" s="6" t="str">
        <f>"周卉"</f>
        <v>周卉</v>
      </c>
      <c r="D12" s="6" t="str">
        <f>"2019014215"</f>
        <v>2019014215</v>
      </c>
      <c r="E12" s="11">
        <v>75.6</v>
      </c>
      <c r="F12" s="6"/>
    </row>
    <row r="13" spans="1:6" ht="39" customHeight="1">
      <c r="A13" s="6">
        <v>11</v>
      </c>
      <c r="B13" s="6" t="s">
        <v>26</v>
      </c>
      <c r="C13" s="6" t="str">
        <f>"苗婷婷"</f>
        <v>苗婷婷</v>
      </c>
      <c r="D13" s="6" t="str">
        <f>"2019015606"</f>
        <v>2019015606</v>
      </c>
      <c r="E13" s="11">
        <v>75.4</v>
      </c>
      <c r="F13" s="6"/>
    </row>
    <row r="14" spans="1:6" ht="39" customHeight="1">
      <c r="A14" s="6">
        <v>12</v>
      </c>
      <c r="B14" s="6" t="s">
        <v>27</v>
      </c>
      <c r="C14" s="6" t="str">
        <f>"袁同会"</f>
        <v>袁同会</v>
      </c>
      <c r="D14" s="6" t="str">
        <f>"2019015101"</f>
        <v>2019015101</v>
      </c>
      <c r="E14" s="11">
        <v>0</v>
      </c>
      <c r="F14" s="6" t="s">
        <v>214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胡涛</cp:lastModifiedBy>
  <cp:lastPrinted>2019-04-28T08:56:59Z</cp:lastPrinted>
  <dcterms:created xsi:type="dcterms:W3CDTF">1996-12-17T01:32:42Z</dcterms:created>
  <dcterms:modified xsi:type="dcterms:W3CDTF">2019-04-29T02:51:37Z</dcterms:modified>
  <cp:category/>
  <cp:version/>
  <cp:contentType/>
  <cp:contentStatus/>
</cp:coreProperties>
</file>