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70" activeTab="3"/>
  </bookViews>
  <sheets>
    <sheet name="ships name" sheetId="1" r:id="rId1"/>
    <sheet name="IA" sheetId="2" r:id="rId2"/>
    <sheet name="AU" sheetId="3" r:id="rId3"/>
    <sheet name="TPEC&amp;LT" sheetId="4" r:id="rId4"/>
    <sheet name="TPWC" sheetId="5" r:id="rId5"/>
    <sheet name="EU" sheetId="6" r:id="rId6"/>
    <sheet name="MED" sheetId="7" r:id="rId7"/>
    <sheet name="Cut offs" sheetId="8" r:id="rId8"/>
  </sheets>
  <definedNames/>
  <calcPr fullCalcOnLoad="1"/>
</workbook>
</file>

<file path=xl/sharedStrings.xml><?xml version="1.0" encoding="utf-8"?>
<sst xmlns="http://schemas.openxmlformats.org/spreadsheetml/2006/main" count="3434" uniqueCount="1911">
  <si>
    <t>CMA CGM COLUMBA</t>
  </si>
  <si>
    <t>024E</t>
  </si>
  <si>
    <t>HAB</t>
  </si>
  <si>
    <t>011W</t>
  </si>
  <si>
    <t>LGX</t>
  </si>
  <si>
    <t>050E</t>
  </si>
  <si>
    <t>051W</t>
  </si>
  <si>
    <t>51W19</t>
  </si>
  <si>
    <t>50E14</t>
  </si>
  <si>
    <t>PMU</t>
  </si>
  <si>
    <t>025W</t>
  </si>
  <si>
    <t>021W</t>
  </si>
  <si>
    <t>050W</t>
  </si>
  <si>
    <t>049E</t>
  </si>
  <si>
    <t>49E17</t>
  </si>
  <si>
    <t>50W22</t>
  </si>
  <si>
    <t>SALALAH</t>
  </si>
  <si>
    <t>萨拉拉</t>
  </si>
  <si>
    <t>吉布提</t>
  </si>
  <si>
    <t>DJIBOUTI</t>
  </si>
  <si>
    <t>15 Days</t>
  </si>
  <si>
    <t>18 Days</t>
  </si>
  <si>
    <t xml:space="preserve"> 24 Days</t>
  </si>
  <si>
    <t>20 Days</t>
  </si>
  <si>
    <t>016E</t>
  </si>
  <si>
    <t>28 Days</t>
  </si>
  <si>
    <t>NPL</t>
  </si>
  <si>
    <t>HMX</t>
  </si>
  <si>
    <t>LEV</t>
  </si>
  <si>
    <t>SOX</t>
  </si>
  <si>
    <t>LEVERKUSEN EXPRESS</t>
  </si>
  <si>
    <t>119E</t>
  </si>
  <si>
    <t>莱弗快航</t>
  </si>
  <si>
    <t>现代釜山</t>
  </si>
  <si>
    <t>HOK</t>
  </si>
  <si>
    <t>HIE</t>
  </si>
  <si>
    <t>HNW</t>
  </si>
  <si>
    <t>HTO</t>
  </si>
  <si>
    <t>HYUNDAI OAKLAND</t>
  </si>
  <si>
    <t>HYUNDAI NEW YORK</t>
  </si>
  <si>
    <t>006W</t>
  </si>
  <si>
    <t>013W</t>
  </si>
  <si>
    <t>004W</t>
  </si>
  <si>
    <t>010W</t>
  </si>
  <si>
    <t>MEI</t>
  </si>
  <si>
    <t>MELINA</t>
  </si>
  <si>
    <t>AQT</t>
  </si>
  <si>
    <t>APL QATAR</t>
  </si>
  <si>
    <t>HVR</t>
  </si>
  <si>
    <t>PMU</t>
  </si>
  <si>
    <t>HYUNDAI VANCOUVER</t>
  </si>
  <si>
    <t>ORG</t>
  </si>
  <si>
    <t>APL OREGON</t>
  </si>
  <si>
    <t>FDE</t>
  </si>
  <si>
    <t>CMA CGM FIDELIO</t>
  </si>
  <si>
    <t>达飞费德里奥</t>
  </si>
  <si>
    <t>ASA</t>
  </si>
  <si>
    <t>APL AUSTRIA</t>
  </si>
  <si>
    <t>APL</t>
  </si>
  <si>
    <t>Service</t>
  </si>
  <si>
    <t>Code</t>
  </si>
  <si>
    <t>Vessel Name</t>
  </si>
  <si>
    <t>Chinese Name</t>
  </si>
  <si>
    <t>XCO</t>
  </si>
  <si>
    <t>CARDONIA</t>
  </si>
  <si>
    <t>卡多尼亚</t>
  </si>
  <si>
    <t>XBN</t>
  </si>
  <si>
    <t>CAP BON</t>
  </si>
  <si>
    <t>必达</t>
  </si>
  <si>
    <t>XBZ</t>
  </si>
  <si>
    <t>CAP BIZERTA</t>
  </si>
  <si>
    <t>比塞特</t>
  </si>
  <si>
    <t>Operator</t>
  </si>
  <si>
    <t>HMM</t>
  </si>
  <si>
    <t>HLC</t>
  </si>
  <si>
    <t>HSD</t>
  </si>
  <si>
    <t>Week</t>
  </si>
  <si>
    <t>Voyage</t>
  </si>
  <si>
    <t>Outbound</t>
  </si>
  <si>
    <t>截港日</t>
  </si>
  <si>
    <t>到港日</t>
  </si>
  <si>
    <t>离港日</t>
  </si>
  <si>
    <t>Cut-Off</t>
  </si>
  <si>
    <t>ETA</t>
  </si>
  <si>
    <t>ETD</t>
  </si>
  <si>
    <t>Route</t>
  </si>
  <si>
    <t>墨尔本</t>
  </si>
  <si>
    <t>悉尼</t>
  </si>
  <si>
    <t>MELBOURNE</t>
  </si>
  <si>
    <t>SYDNEY</t>
  </si>
  <si>
    <t>Penavico</t>
  </si>
  <si>
    <t>Agent: Penavico</t>
  </si>
  <si>
    <t>美国总统轮船（中国）有限公司  宁波分公司</t>
  </si>
  <si>
    <t>Mon.</t>
  </si>
  <si>
    <t>JEBEL ALI</t>
  </si>
  <si>
    <t>KARACHI</t>
  </si>
  <si>
    <t>UMM QASR</t>
  </si>
  <si>
    <t>杰布阿里</t>
  </si>
  <si>
    <t>乌穆卡莎</t>
  </si>
  <si>
    <t>WAX</t>
  </si>
  <si>
    <t>REX</t>
  </si>
  <si>
    <t>Wed.</t>
  </si>
  <si>
    <t>DBI</t>
  </si>
  <si>
    <t>APL DUBAI</t>
  </si>
  <si>
    <t>美总迪拜</t>
  </si>
  <si>
    <t>APL</t>
  </si>
  <si>
    <t>MOL</t>
  </si>
  <si>
    <t>中转港</t>
  </si>
  <si>
    <t>中转日</t>
  </si>
  <si>
    <t>中转船</t>
  </si>
  <si>
    <t>Relay Port</t>
  </si>
  <si>
    <t>Relay Day</t>
  </si>
  <si>
    <t>Relay VVPC</t>
  </si>
  <si>
    <t>卡拉奇</t>
  </si>
  <si>
    <t>EDU</t>
  </si>
  <si>
    <t>CMX</t>
  </si>
  <si>
    <t>PS3</t>
  </si>
  <si>
    <t>MOL ENDURANCE</t>
  </si>
  <si>
    <t>Tue.</t>
  </si>
  <si>
    <t>PCX</t>
  </si>
  <si>
    <t>PNW</t>
  </si>
  <si>
    <t>航次</t>
  </si>
  <si>
    <t>Voy.</t>
  </si>
  <si>
    <t>HKD</t>
  </si>
  <si>
    <t>HPM</t>
  </si>
  <si>
    <t>HYUNDAI KINGDOM</t>
  </si>
  <si>
    <t>HYUNDAI PATRIOT</t>
  </si>
  <si>
    <t>HBA</t>
  </si>
  <si>
    <t>HYUNDAI BARON</t>
  </si>
  <si>
    <t>现代男爵</t>
  </si>
  <si>
    <t>HFW</t>
  </si>
  <si>
    <t>MANZANILLO</t>
  </si>
  <si>
    <t>SAVANNAH</t>
  </si>
  <si>
    <t>NEW YORK</t>
  </si>
  <si>
    <t>NORFOLK</t>
  </si>
  <si>
    <t>YOKOHAMA</t>
  </si>
  <si>
    <t>ENSENADA</t>
  </si>
  <si>
    <t>LAZARO CARDENAS</t>
  </si>
  <si>
    <t>纽约</t>
  </si>
  <si>
    <t>诺福克</t>
  </si>
  <si>
    <t>横滨</t>
  </si>
  <si>
    <t>艾森纳达</t>
  </si>
  <si>
    <t>拉萨罗卡德纳斯</t>
  </si>
  <si>
    <t>曼萨尼约（巴）</t>
  </si>
  <si>
    <t>曼萨尼约（墨）</t>
  </si>
  <si>
    <t>HUY</t>
  </si>
  <si>
    <t>ESX</t>
  </si>
  <si>
    <t>HYUNDAI FORWARD</t>
  </si>
  <si>
    <t>现代前进</t>
  </si>
  <si>
    <t>HYUNDAI UNITY</t>
  </si>
  <si>
    <t>MNX</t>
  </si>
  <si>
    <t>MAX</t>
  </si>
  <si>
    <t>MANILA EXPRESS</t>
  </si>
  <si>
    <t>马尼拉快航</t>
  </si>
  <si>
    <t>HAMMONIA EXPRESS</t>
  </si>
  <si>
    <t xml:space="preserve">汉玛尼亚快航 </t>
  </si>
  <si>
    <t>RIO GRANDE EXPRESS</t>
  </si>
  <si>
    <t>里奥格兰德快航</t>
  </si>
  <si>
    <t>RJX</t>
  </si>
  <si>
    <t>RIO DE JANEIRO EXPRESS</t>
  </si>
  <si>
    <t>里约热内卢快航</t>
  </si>
  <si>
    <t>ERN</t>
  </si>
  <si>
    <t>MOL EARNEST</t>
  </si>
  <si>
    <t>商船三井真诚</t>
  </si>
  <si>
    <t>EDV</t>
  </si>
  <si>
    <t>EXP</t>
  </si>
  <si>
    <t>EGY</t>
  </si>
  <si>
    <t>ENT</t>
  </si>
  <si>
    <t>APX</t>
  </si>
  <si>
    <t>APL TURQUOISE</t>
  </si>
  <si>
    <t>MOL ENDEAVOR</t>
  </si>
  <si>
    <t>MOL EXPEDITOR</t>
  </si>
  <si>
    <t>APL EGYPT</t>
  </si>
  <si>
    <t>MOL ENTERPRISE</t>
  </si>
  <si>
    <t>HLC IB.</t>
  </si>
  <si>
    <t>HLC OB.</t>
  </si>
  <si>
    <t>SCX</t>
  </si>
  <si>
    <t>AEX</t>
  </si>
  <si>
    <t>JEX</t>
  </si>
  <si>
    <t>CEX</t>
  </si>
  <si>
    <t>HAMBURG</t>
  </si>
  <si>
    <t>ROTTERDAM</t>
  </si>
  <si>
    <t>汉堡</t>
  </si>
  <si>
    <t>鹿特丹</t>
  </si>
  <si>
    <t>HBV</t>
  </si>
  <si>
    <t>FAN</t>
  </si>
  <si>
    <t>HYUNDAI BRAVE</t>
  </si>
  <si>
    <t>现代勇敢</t>
  </si>
  <si>
    <t>IOL</t>
  </si>
  <si>
    <t>HCE</t>
  </si>
  <si>
    <t>CEB</t>
  </si>
  <si>
    <t>HYUNDAI COURAGE</t>
  </si>
  <si>
    <t>APL IOLITE</t>
  </si>
  <si>
    <t>现代勇气</t>
  </si>
  <si>
    <t>堇青石</t>
  </si>
  <si>
    <t>HSG</t>
  </si>
  <si>
    <t>PCN</t>
  </si>
  <si>
    <t>HHK</t>
  </si>
  <si>
    <t>POY</t>
  </si>
  <si>
    <t>HBK</t>
  </si>
  <si>
    <t>PFC</t>
  </si>
  <si>
    <t>HBS</t>
  </si>
  <si>
    <t>DMK</t>
  </si>
  <si>
    <t>IRL</t>
  </si>
  <si>
    <t>SPA</t>
  </si>
  <si>
    <t>HKO</t>
  </si>
  <si>
    <t>HYUNDAI SHANGHAI</t>
  </si>
  <si>
    <t>HYUNDAI HONGKONG</t>
  </si>
  <si>
    <t>HYUNDAI BANGKOK</t>
  </si>
  <si>
    <t>HYUNDAI BUSAN</t>
  </si>
  <si>
    <t>MOL PERFORMANCE</t>
  </si>
  <si>
    <t>MOL PRECISION</t>
  </si>
  <si>
    <t>MOL PREMIUM</t>
  </si>
  <si>
    <t>MOL PRIORITY</t>
  </si>
  <si>
    <t>APL DENMARK</t>
  </si>
  <si>
    <t>美总丹麦</t>
  </si>
  <si>
    <t>GEM</t>
  </si>
  <si>
    <t>APL GERMANY</t>
  </si>
  <si>
    <t>美总德意志</t>
  </si>
  <si>
    <t>APL IRELAND</t>
  </si>
  <si>
    <t>美总爱尔兰</t>
  </si>
  <si>
    <t>APL SPAIN</t>
  </si>
  <si>
    <t>美总西班牙</t>
  </si>
  <si>
    <t>APL HONG KONG</t>
  </si>
  <si>
    <t>美总香港</t>
  </si>
  <si>
    <t>IDA</t>
  </si>
  <si>
    <t>APL INDIA</t>
  </si>
  <si>
    <t>美总印度</t>
  </si>
  <si>
    <t>GA IB.</t>
  </si>
  <si>
    <t>GA OB.</t>
  </si>
  <si>
    <t>SOUTHAMPTON</t>
  </si>
  <si>
    <t>NOC</t>
  </si>
  <si>
    <t>SVX</t>
  </si>
  <si>
    <t>EU3</t>
  </si>
  <si>
    <t>CFX</t>
  </si>
  <si>
    <t>HOUSTON EXPRESS</t>
  </si>
  <si>
    <t>萨凡纳快航</t>
  </si>
  <si>
    <t>NYK VIRGO</t>
  </si>
  <si>
    <t>NYK VEGA</t>
  </si>
  <si>
    <t>日邮室女星</t>
  </si>
  <si>
    <t>CHICAGO EXPRESS</t>
  </si>
  <si>
    <t>NYK OCEANUS</t>
  </si>
  <si>
    <t>日邮海神</t>
  </si>
  <si>
    <t>NVG</t>
  </si>
  <si>
    <t>CHX</t>
  </si>
  <si>
    <t>HSX</t>
  </si>
  <si>
    <t>OSX</t>
  </si>
  <si>
    <t>芝加哥快航</t>
  </si>
  <si>
    <t>SAVANNAH EXPRESS</t>
  </si>
  <si>
    <t>休斯顿快航</t>
  </si>
  <si>
    <t>大阪快航</t>
  </si>
  <si>
    <t>VGA</t>
  </si>
  <si>
    <t>日邮维加</t>
  </si>
  <si>
    <r>
      <t>O</t>
    </r>
    <r>
      <rPr>
        <sz val="10"/>
        <rFont val="Arial"/>
        <family val="2"/>
      </rPr>
      <t>SAKA EXPRESS</t>
    </r>
  </si>
  <si>
    <t>NYK</t>
  </si>
  <si>
    <t>MTO</t>
  </si>
  <si>
    <t>BDR</t>
  </si>
  <si>
    <t>CMA CGM BAUDELAIRE</t>
  </si>
  <si>
    <t>达飞波德莱尔</t>
  </si>
  <si>
    <t>BZT</t>
  </si>
  <si>
    <t>CMA CGM BIZET</t>
  </si>
  <si>
    <t>达飞比才</t>
  </si>
  <si>
    <t>BZA</t>
  </si>
  <si>
    <t>CMA CGM BALZAC</t>
  </si>
  <si>
    <t>达飞巴尔扎克</t>
  </si>
  <si>
    <t>DSS</t>
  </si>
  <si>
    <t>CMA CGM DEBUSSY</t>
  </si>
  <si>
    <t>达飞德彪西</t>
  </si>
  <si>
    <t>RVE</t>
  </si>
  <si>
    <t>CMA CGM RAVEL</t>
  </si>
  <si>
    <t>达飞拉威尔</t>
  </si>
  <si>
    <t>VLT</t>
  </si>
  <si>
    <t>CMA CGM VOLTAIRE</t>
  </si>
  <si>
    <t>达飞伏尔泰</t>
  </si>
  <si>
    <t>VLN</t>
  </si>
  <si>
    <t>CMA CGM VERLAINE</t>
  </si>
  <si>
    <t>达飞魏伦</t>
  </si>
  <si>
    <t>BEZ</t>
  </si>
  <si>
    <t>CMA CGM BERLIOZ</t>
  </si>
  <si>
    <t>达飞柏辽兹</t>
  </si>
  <si>
    <t>MONTE TAMARO</t>
  </si>
  <si>
    <t>达飞塔马卢</t>
  </si>
  <si>
    <t>VALENCIA</t>
  </si>
  <si>
    <t>BARCELONA</t>
  </si>
  <si>
    <t>FOS</t>
  </si>
  <si>
    <t>GENOA</t>
  </si>
  <si>
    <t>巴塞罗那</t>
  </si>
  <si>
    <t>福斯</t>
  </si>
  <si>
    <t>热那亚</t>
  </si>
  <si>
    <t>WGR</t>
  </si>
  <si>
    <t>MEX</t>
  </si>
  <si>
    <r>
      <t>V</t>
    </r>
    <r>
      <rPr>
        <sz val="10"/>
        <rFont val="Arial"/>
        <family val="2"/>
      </rPr>
      <t>RD</t>
    </r>
  </si>
  <si>
    <t>CMA CGM VERDI</t>
  </si>
  <si>
    <t>达飞威尔第</t>
  </si>
  <si>
    <t>CMA CGM WAGNER</t>
  </si>
  <si>
    <t>达飞瓦格纳</t>
  </si>
  <si>
    <t>MZT</t>
  </si>
  <si>
    <t>CMA CGM MOZART</t>
  </si>
  <si>
    <t>达飞莫扎特</t>
  </si>
  <si>
    <t>RSI</t>
  </si>
  <si>
    <t>CMA CGM ROSSINI</t>
  </si>
  <si>
    <t>达飞罗西尼</t>
  </si>
  <si>
    <t>BLN</t>
  </si>
  <si>
    <t>CMA CGM BELLINI</t>
  </si>
  <si>
    <t>达飞布莱尼</t>
  </si>
  <si>
    <t>EBX</t>
  </si>
  <si>
    <t>达米埃塔</t>
  </si>
  <si>
    <t>DAMIETTA</t>
  </si>
  <si>
    <t>STT</t>
  </si>
  <si>
    <t>LSE</t>
  </si>
  <si>
    <t>IBK</t>
  </si>
  <si>
    <t>CCO</t>
  </si>
  <si>
    <t>APL SEATTLE</t>
  </si>
  <si>
    <t>LONDON SENATOR</t>
  </si>
  <si>
    <t>IBN KHALLIKAN</t>
  </si>
  <si>
    <t>APL CHICAGO</t>
  </si>
  <si>
    <t>CMA</t>
  </si>
  <si>
    <t>HJS</t>
  </si>
  <si>
    <t>UAS</t>
  </si>
  <si>
    <t>JMA</t>
  </si>
  <si>
    <t>ARN</t>
  </si>
  <si>
    <t>CMA CGM JAMAICA</t>
  </si>
  <si>
    <t>APL ARGENTINA</t>
  </si>
  <si>
    <t>APL SYDNEY</t>
  </si>
  <si>
    <t>HGC</t>
  </si>
  <si>
    <t>HYUNDAI GRACE</t>
  </si>
  <si>
    <t>现代雅致</t>
  </si>
  <si>
    <t>HRP</t>
  </si>
  <si>
    <t>HYUNDAI REPUBLIC</t>
  </si>
  <si>
    <t>SWO</t>
  </si>
  <si>
    <t>CMA CGM SWORDFISH</t>
  </si>
  <si>
    <t>ACO</t>
  </si>
  <si>
    <t>APL COLOMBIA</t>
  </si>
  <si>
    <t>美总哥伦比亚</t>
  </si>
  <si>
    <t>EPL</t>
  </si>
  <si>
    <t>EDW</t>
  </si>
  <si>
    <t>ARA</t>
  </si>
  <si>
    <t>INO</t>
  </si>
  <si>
    <t>BAZ</t>
  </si>
  <si>
    <t>MOL EXPLORER</t>
  </si>
  <si>
    <t>MOL ENDOWMENT</t>
  </si>
  <si>
    <t>APL ARABIA</t>
  </si>
  <si>
    <t>MOL INNOVATION</t>
  </si>
  <si>
    <t>APL BRAZIL</t>
  </si>
  <si>
    <t>HFA</t>
  </si>
  <si>
    <t>HFC</t>
  </si>
  <si>
    <t>HYUNDAI FAITH</t>
  </si>
  <si>
    <t>HYUNDAI FORCE</t>
  </si>
  <si>
    <t>PMT</t>
  </si>
  <si>
    <t>HJK</t>
  </si>
  <si>
    <t>HSR</t>
  </si>
  <si>
    <t>PGR</t>
  </si>
  <si>
    <t>HTK</t>
  </si>
  <si>
    <t>PEC</t>
  </si>
  <si>
    <t>MOL PARAMOUNT</t>
  </si>
  <si>
    <t>MOL PROGRESS</t>
  </si>
  <si>
    <t>MOL PACE</t>
  </si>
  <si>
    <t>HYUNDAI JAKARTA</t>
  </si>
  <si>
    <t>HYUNDAI SINGAPORE</t>
  </si>
  <si>
    <t>HYUNDAI TOKYO</t>
  </si>
  <si>
    <t>TSX</t>
  </si>
  <si>
    <t>TSINGTAO EXPRESS</t>
  </si>
  <si>
    <t>青岛快航</t>
  </si>
  <si>
    <t>PUC</t>
  </si>
  <si>
    <t>SAU</t>
  </si>
  <si>
    <t>CPI</t>
  </si>
  <si>
    <t>CMA CGM PUCCINI</t>
  </si>
  <si>
    <t>CMA CGM STRAUSS</t>
  </si>
  <si>
    <t>CMA CGM CHOPIN</t>
  </si>
  <si>
    <t>达飞普西尼</t>
  </si>
  <si>
    <t>达飞施特劳斯</t>
  </si>
  <si>
    <t>达飞肖邦</t>
  </si>
  <si>
    <t>LBT</t>
  </si>
  <si>
    <t>MWA</t>
  </si>
  <si>
    <t>GRV</t>
  </si>
  <si>
    <t>MOL LIBERTY</t>
  </si>
  <si>
    <t>GRAND VIEW</t>
  </si>
  <si>
    <t>MOL GOLDEN WATTLE</t>
  </si>
  <si>
    <t>ACE</t>
  </si>
  <si>
    <t>APL CHILE</t>
  </si>
  <si>
    <t>AMA</t>
  </si>
  <si>
    <t>APL AMAZONITE</t>
  </si>
  <si>
    <r>
      <t>5</t>
    </r>
    <r>
      <rPr>
        <b/>
        <sz val="10"/>
        <rFont val="Arial"/>
        <family val="2"/>
      </rPr>
      <t xml:space="preserve"> ships</t>
    </r>
  </si>
  <si>
    <r>
      <t xml:space="preserve">4 </t>
    </r>
    <r>
      <rPr>
        <b/>
        <sz val="10"/>
        <rFont val="Arial"/>
        <family val="2"/>
      </rPr>
      <t>ships</t>
    </r>
  </si>
  <si>
    <r>
      <t xml:space="preserve">5 </t>
    </r>
    <r>
      <rPr>
        <b/>
        <sz val="10"/>
        <rFont val="Arial"/>
        <family val="2"/>
      </rPr>
      <t>ships</t>
    </r>
  </si>
  <si>
    <r>
      <t xml:space="preserve">8 </t>
    </r>
    <r>
      <rPr>
        <b/>
        <sz val="10"/>
        <rFont val="Arial"/>
        <family val="2"/>
      </rPr>
      <t>ships</t>
    </r>
  </si>
  <si>
    <r>
      <t xml:space="preserve">6 </t>
    </r>
    <r>
      <rPr>
        <b/>
        <sz val="10"/>
        <rFont val="Arial"/>
        <family val="2"/>
      </rPr>
      <t>ships</t>
    </r>
  </si>
  <si>
    <r>
      <t xml:space="preserve">12 </t>
    </r>
    <r>
      <rPr>
        <b/>
        <sz val="10"/>
        <rFont val="Arial"/>
        <family val="2"/>
      </rPr>
      <t>ships</t>
    </r>
  </si>
  <si>
    <r>
      <t xml:space="preserve">9 </t>
    </r>
    <r>
      <rPr>
        <b/>
        <sz val="10"/>
        <rFont val="Arial"/>
        <family val="2"/>
      </rPr>
      <t>ships</t>
    </r>
  </si>
  <si>
    <t>现代忠诚</t>
  </si>
  <si>
    <t>现代魄力</t>
  </si>
  <si>
    <t>TRADE</t>
  </si>
  <si>
    <t>EU</t>
  </si>
  <si>
    <t>CUT-OFFs</t>
  </si>
  <si>
    <t>EUM</t>
  </si>
  <si>
    <t>IN-GATE</t>
  </si>
  <si>
    <t>BOOKING CUT-OFF</t>
  </si>
  <si>
    <t>1700 Fri</t>
  </si>
  <si>
    <t>CLP CUT-OFF</t>
  </si>
  <si>
    <t>IN-GATE CUT-OFF</t>
  </si>
  <si>
    <t>D/R CUT-OFF</t>
  </si>
  <si>
    <t>BERTH WINDOW</t>
  </si>
  <si>
    <t>Wed</t>
  </si>
  <si>
    <t>TERMINAL</t>
  </si>
  <si>
    <t>AGENT</t>
  </si>
  <si>
    <t>PENAVICO</t>
  </si>
  <si>
    <t>SINOAGENT</t>
  </si>
  <si>
    <t>TP</t>
  </si>
  <si>
    <t>1400 Sat</t>
  </si>
  <si>
    <t>IA</t>
  </si>
  <si>
    <t>ABX</t>
  </si>
  <si>
    <t>OOCL FAITH</t>
  </si>
  <si>
    <t>CONTI SINGA</t>
  </si>
  <si>
    <t>东方信仰</t>
  </si>
  <si>
    <t>康天星</t>
  </si>
  <si>
    <t>COPENHAGEN EXPRESS</t>
  </si>
  <si>
    <t>哥本哈根快航</t>
  </si>
  <si>
    <t>CPX</t>
  </si>
  <si>
    <t>CNI</t>
  </si>
  <si>
    <t>OFI</t>
  </si>
  <si>
    <t>达飞思沃德菲叙</t>
  </si>
  <si>
    <t>EFI</t>
  </si>
  <si>
    <t>MOL EFFICIENCY</t>
  </si>
  <si>
    <t>商船三井效力</t>
  </si>
  <si>
    <t>SSX</t>
  </si>
  <si>
    <r>
      <t xml:space="preserve">3 </t>
    </r>
    <r>
      <rPr>
        <b/>
        <sz val="10"/>
        <rFont val="Arial"/>
        <family val="2"/>
      </rPr>
      <t>ships</t>
    </r>
  </si>
  <si>
    <t>YKO</t>
  </si>
  <si>
    <t>APL YOKOHAMA</t>
  </si>
  <si>
    <t>ENC</t>
  </si>
  <si>
    <t>MOL SOLUTION</t>
  </si>
  <si>
    <t>MAY</t>
  </si>
  <si>
    <t>APL MALAYSIA</t>
  </si>
  <si>
    <t>PLN</t>
  </si>
  <si>
    <t>HCB</t>
  </si>
  <si>
    <t>PRM</t>
  </si>
  <si>
    <t>MOL PROMISE</t>
  </si>
  <si>
    <t>HYUNDAI COLOMBO</t>
  </si>
  <si>
    <t>HVX</t>
  </si>
  <si>
    <t>RSN</t>
  </si>
  <si>
    <t>HMM RENAISSANCE</t>
  </si>
  <si>
    <t>OAK</t>
  </si>
  <si>
    <t>LOS</t>
  </si>
  <si>
    <t>APL OAKLAND</t>
  </si>
  <si>
    <t>APL LOS ANGELES</t>
  </si>
  <si>
    <t>HDT</t>
  </si>
  <si>
    <t>HVO</t>
  </si>
  <si>
    <t>HYUNDAI DYNASTY</t>
  </si>
  <si>
    <t>HYUNDAI VOYAGER</t>
  </si>
  <si>
    <t>MOL ENCORE</t>
  </si>
  <si>
    <t>商船三井喝彩</t>
  </si>
  <si>
    <t>HANOVER EXPRESS</t>
  </si>
  <si>
    <t>汉诺瓦快航</t>
  </si>
  <si>
    <t>WA2</t>
  </si>
  <si>
    <t>WA3</t>
  </si>
  <si>
    <t>QCS</t>
  </si>
  <si>
    <t>SRX</t>
  </si>
  <si>
    <t>NLX</t>
  </si>
  <si>
    <t>WHI</t>
  </si>
  <si>
    <t>WAN HAI 601</t>
  </si>
  <si>
    <t>WAN HAI 602</t>
  </si>
  <si>
    <t>WAN HAI 603</t>
  </si>
  <si>
    <t>吉春</t>
  </si>
  <si>
    <t>祥春</t>
  </si>
  <si>
    <t>如春</t>
  </si>
  <si>
    <t>NYK CASTOR</t>
  </si>
  <si>
    <t>NYK LYNX</t>
  </si>
  <si>
    <t>SAN FRANCISCO EXPRESS</t>
  </si>
  <si>
    <t>日邮捷航</t>
  </si>
  <si>
    <t>NYX</t>
  </si>
  <si>
    <t>旧金山快航</t>
  </si>
  <si>
    <t>日邮北河星</t>
  </si>
  <si>
    <t xml:space="preserve">NYK COSMOS </t>
  </si>
  <si>
    <t>日邮天穹</t>
  </si>
  <si>
    <t>NCO</t>
  </si>
  <si>
    <t>SMX</t>
  </si>
  <si>
    <t>SOUTHAMPTON EXPRESS</t>
  </si>
  <si>
    <t>南安普顿快航</t>
  </si>
  <si>
    <t>MED</t>
  </si>
  <si>
    <t>CCT</t>
  </si>
  <si>
    <t>CMA CGM CHATEAU D'IF</t>
  </si>
  <si>
    <t>CMA SCALA</t>
  </si>
  <si>
    <t>达飞奇特</t>
  </si>
  <si>
    <t>达飞斯卡拉</t>
  </si>
  <si>
    <t>CGS</t>
  </si>
  <si>
    <t>HSU</t>
  </si>
  <si>
    <t>HYUNDAI SUPREME</t>
  </si>
  <si>
    <t>现代极致</t>
  </si>
  <si>
    <t>商船三井金树</t>
  </si>
  <si>
    <t>ITG</t>
  </si>
  <si>
    <t>MOL INTEGRITY</t>
  </si>
  <si>
    <t>商船三井忠诚</t>
  </si>
  <si>
    <t>CAN</t>
  </si>
  <si>
    <t>HGD</t>
  </si>
  <si>
    <t>现代航海家</t>
  </si>
  <si>
    <t>HYUNDAI GOODWILL</t>
  </si>
  <si>
    <t>现代友善</t>
  </si>
  <si>
    <t>PST</t>
  </si>
  <si>
    <t>LDN</t>
  </si>
  <si>
    <t>APL LONDON</t>
  </si>
  <si>
    <t>MOL PRESTIGE</t>
  </si>
  <si>
    <t>LBY</t>
  </si>
  <si>
    <t>ITA</t>
  </si>
  <si>
    <t>APL LIBERTY</t>
  </si>
  <si>
    <t>APL ITALY</t>
  </si>
  <si>
    <t>GZO</t>
  </si>
  <si>
    <t>OKG</t>
  </si>
  <si>
    <t>SAJ</t>
  </si>
  <si>
    <t>CIX</t>
  </si>
  <si>
    <t>APL GUANGZHOU</t>
  </si>
  <si>
    <t>OOCL KEELUNG</t>
  </si>
  <si>
    <t>APL SHARJAH</t>
  </si>
  <si>
    <t>BSE</t>
  </si>
  <si>
    <t>APL BRISBANE</t>
  </si>
  <si>
    <t>MOL WAVE</t>
  </si>
  <si>
    <t>MOL WIND</t>
  </si>
  <si>
    <t>MOL WONDER</t>
  </si>
  <si>
    <t>WVE</t>
  </si>
  <si>
    <t>WID</t>
  </si>
  <si>
    <t>WON</t>
  </si>
  <si>
    <r>
      <t>商船三井浪和</t>
    </r>
    <r>
      <rPr>
        <sz val="10"/>
        <rFont val="Arial"/>
        <family val="2"/>
      </rPr>
      <t xml:space="preserve"> </t>
    </r>
  </si>
  <si>
    <r>
      <t>商船三井风和</t>
    </r>
    <r>
      <rPr>
        <sz val="10"/>
        <rFont val="Arial"/>
        <family val="2"/>
      </rPr>
      <t xml:space="preserve"> </t>
    </r>
  </si>
  <si>
    <r>
      <t>商船三井奇和</t>
    </r>
    <r>
      <rPr>
        <sz val="10"/>
        <rFont val="Arial"/>
        <family val="2"/>
      </rPr>
      <t xml:space="preserve"> </t>
    </r>
  </si>
  <si>
    <t>WRL</t>
  </si>
  <si>
    <t>MOL WORLD</t>
  </si>
  <si>
    <t>商船三井世和</t>
  </si>
  <si>
    <t>BKK</t>
  </si>
  <si>
    <t>APL BANGKOK</t>
  </si>
  <si>
    <t>HJF</t>
  </si>
  <si>
    <t>HYUNDAI KENNEDY</t>
  </si>
  <si>
    <t>现代肯尼迪</t>
  </si>
  <si>
    <t>XHQ</t>
  </si>
  <si>
    <t>HYUNDAI QINGDAO</t>
  </si>
  <si>
    <t>现代青岛</t>
  </si>
  <si>
    <t>COR</t>
  </si>
  <si>
    <t>PS1</t>
  </si>
  <si>
    <t>APL KAOHSIUNG</t>
  </si>
  <si>
    <t>APL CORAL</t>
  </si>
  <si>
    <t>GOTHENBURG EXPRESS</t>
  </si>
  <si>
    <t>E4L</t>
  </si>
  <si>
    <t>MWL</t>
  </si>
  <si>
    <t>珊瑚石</t>
  </si>
  <si>
    <t>AVG</t>
  </si>
  <si>
    <t>APL ADVANTAGE</t>
  </si>
  <si>
    <t>美总自由</t>
  </si>
  <si>
    <t>美总优秀</t>
  </si>
  <si>
    <t>XHM</t>
  </si>
  <si>
    <t>HERMES</t>
  </si>
  <si>
    <t>CGE</t>
  </si>
  <si>
    <t>CMA CGM AMERICA</t>
  </si>
  <si>
    <t>商船三井探索者</t>
  </si>
  <si>
    <t>达飞美国</t>
  </si>
  <si>
    <t>MIE</t>
  </si>
  <si>
    <t>ASA</t>
  </si>
  <si>
    <t>APL AUSTRIA</t>
  </si>
  <si>
    <t>APL MINNESOTA</t>
  </si>
  <si>
    <t>NORFOLK EXPRESS</t>
  </si>
  <si>
    <t>IRS</t>
  </si>
  <si>
    <t>MSL</t>
  </si>
  <si>
    <t>APL IRIS</t>
  </si>
  <si>
    <t>彩虹石</t>
  </si>
  <si>
    <t>MOL MOSEL</t>
  </si>
  <si>
    <t>GNL</t>
  </si>
  <si>
    <t>APL GENERAL</t>
  </si>
  <si>
    <t>OMB</t>
  </si>
  <si>
    <t>OOCL MUMBAI</t>
  </si>
  <si>
    <t>APL EARNEST</t>
  </si>
  <si>
    <t>APL KENNEDY</t>
  </si>
  <si>
    <t>HGT</t>
  </si>
  <si>
    <t>BEI</t>
  </si>
  <si>
    <t>VIT</t>
  </si>
  <si>
    <t>HGO</t>
  </si>
  <si>
    <t>VIA</t>
  </si>
  <si>
    <t>HYUNDAI GARNET</t>
  </si>
  <si>
    <t>APL BEIJING</t>
  </si>
  <si>
    <t>APL VIETNAM</t>
  </si>
  <si>
    <t>HYUNDAI GLORY</t>
  </si>
  <si>
    <t>APL VIRGINIA</t>
  </si>
  <si>
    <t>CGA</t>
  </si>
  <si>
    <t>CMA CGM ASIA</t>
  </si>
  <si>
    <t>达飞亚洲</t>
  </si>
  <si>
    <t>CMA</t>
  </si>
  <si>
    <t>现代战斗</t>
  </si>
  <si>
    <t>HMM</t>
  </si>
  <si>
    <t>NOX</t>
  </si>
  <si>
    <t>诺福克快航</t>
  </si>
  <si>
    <t>VSO</t>
  </si>
  <si>
    <t>MOL VISION</t>
  </si>
  <si>
    <t>商船三井远见</t>
  </si>
  <si>
    <t>现代团结</t>
  </si>
  <si>
    <t>VGN</t>
  </si>
  <si>
    <t>达飞弗吉尼亚</t>
  </si>
  <si>
    <t>CMA CGM VIRGINIA</t>
  </si>
  <si>
    <t>HIT</t>
  </si>
  <si>
    <t>现代唯美</t>
  </si>
  <si>
    <t>NGB</t>
  </si>
  <si>
    <t xml:space="preserve">APL NINGBO </t>
  </si>
  <si>
    <t>美总宁波</t>
  </si>
  <si>
    <t>APL</t>
  </si>
  <si>
    <t>MAS</t>
  </si>
  <si>
    <t>MOL MAAS</t>
  </si>
  <si>
    <t>MOL</t>
  </si>
  <si>
    <t>马斯河</t>
  </si>
  <si>
    <t>WA5</t>
  </si>
  <si>
    <t>OOCL AMERICA</t>
  </si>
  <si>
    <t>OCI</t>
  </si>
  <si>
    <t>OOCL CHINA</t>
  </si>
  <si>
    <t>WA2</t>
  </si>
  <si>
    <t>WAN HAI 605</t>
  </si>
  <si>
    <t>WAN HAI 602</t>
  </si>
  <si>
    <t>商船三井摩泽尓</t>
  </si>
  <si>
    <t>BPD</t>
  </si>
  <si>
    <t>BUNGA PELANGI DUA</t>
  </si>
  <si>
    <t>邦加富丽都</t>
  </si>
  <si>
    <t>CWN</t>
  </si>
  <si>
    <t>APL CHIWAN</t>
  </si>
  <si>
    <t>美总赤湾</t>
  </si>
  <si>
    <t>APL</t>
  </si>
  <si>
    <t>OAE</t>
  </si>
  <si>
    <t>TBN</t>
  </si>
  <si>
    <t>CPT</t>
  </si>
  <si>
    <t>MOL</t>
  </si>
  <si>
    <t>RUS</t>
  </si>
  <si>
    <t>CSM</t>
  </si>
  <si>
    <t>APL</t>
  </si>
  <si>
    <t>NRY</t>
  </si>
  <si>
    <t>APL NORWAY</t>
  </si>
  <si>
    <t>APL AUSTRALIA</t>
  </si>
  <si>
    <t>AAU</t>
  </si>
  <si>
    <t>JED</t>
  </si>
  <si>
    <t>APL JEDDAH</t>
  </si>
  <si>
    <t>PEU</t>
  </si>
  <si>
    <t>APL EXPERIENCE</t>
  </si>
  <si>
    <t>NYK</t>
  </si>
  <si>
    <t>APL NEW YORK</t>
  </si>
  <si>
    <t>VCY</t>
  </si>
  <si>
    <t>EPL</t>
  </si>
  <si>
    <t>MOL VELOCITY</t>
  </si>
  <si>
    <t>GOR</t>
  </si>
  <si>
    <t>CMA CGM GEORGIA</t>
  </si>
  <si>
    <t>达飞乔治亚</t>
  </si>
  <si>
    <t>CMA</t>
  </si>
  <si>
    <t>EPE</t>
  </si>
  <si>
    <t>MOL EXPRESS</t>
  </si>
  <si>
    <t>SMX</t>
  </si>
  <si>
    <t>南安普敦快航</t>
  </si>
  <si>
    <t>CMN</t>
  </si>
  <si>
    <t>CMA CGM CARMEN</t>
  </si>
  <si>
    <t>宜春</t>
  </si>
  <si>
    <t>东方美国</t>
  </si>
  <si>
    <t>祥春</t>
  </si>
  <si>
    <t>东方中国</t>
  </si>
  <si>
    <t>达飞卡门</t>
  </si>
  <si>
    <t>商船三井捷达</t>
  </si>
  <si>
    <t>DBI</t>
  </si>
  <si>
    <t>APL DUBAI</t>
  </si>
  <si>
    <t>MUB</t>
  </si>
  <si>
    <t>HANSA AFRICA</t>
  </si>
  <si>
    <t>汉莎非洲</t>
  </si>
  <si>
    <t>VNL</t>
  </si>
  <si>
    <t>CMA CGM VANILLE</t>
  </si>
  <si>
    <t>达飞瓦尼拉</t>
  </si>
  <si>
    <t>CMA</t>
  </si>
  <si>
    <t>IOL</t>
  </si>
  <si>
    <t>APL IOLITE</t>
  </si>
  <si>
    <t>堇青石</t>
  </si>
  <si>
    <t>HYUNDAI INTEGRAL</t>
  </si>
  <si>
    <t>FOT</t>
  </si>
  <si>
    <t>MOL FORTUNE</t>
  </si>
  <si>
    <t>MWA</t>
  </si>
  <si>
    <t>商船三井成功</t>
  </si>
  <si>
    <t>MOL VELOCITY</t>
  </si>
  <si>
    <t>CEI</t>
  </si>
  <si>
    <t>MOL CREATION</t>
  </si>
  <si>
    <t>FIN</t>
  </si>
  <si>
    <t>美总芬兰</t>
  </si>
  <si>
    <t>ARN</t>
  </si>
  <si>
    <t>RBY</t>
  </si>
  <si>
    <t>CRC</t>
  </si>
  <si>
    <t>APL RUBY</t>
  </si>
  <si>
    <t>APL COSTA RICA</t>
  </si>
  <si>
    <t>FRD</t>
  </si>
  <si>
    <t>CMA CGM FLORIDA</t>
  </si>
  <si>
    <t>达飞佛罗里达</t>
  </si>
  <si>
    <t>DAS</t>
  </si>
  <si>
    <t>APL DALLAS</t>
  </si>
  <si>
    <t>商船三井创造</t>
  </si>
  <si>
    <t>WA3</t>
  </si>
  <si>
    <t>WAI HAI 603</t>
  </si>
  <si>
    <r>
      <t>如春</t>
    </r>
    <r>
      <rPr>
        <sz val="10"/>
        <rFont val="Arial"/>
        <family val="2"/>
      </rPr>
      <t xml:space="preserve"> </t>
    </r>
  </si>
  <si>
    <t>CAT</t>
  </si>
  <si>
    <t>NWJ</t>
  </si>
  <si>
    <t>RDM</t>
  </si>
  <si>
    <t>APL NEW JERSEY</t>
  </si>
  <si>
    <t>APL ROTTERDAM</t>
  </si>
  <si>
    <t>SLN</t>
  </si>
  <si>
    <t>CWN</t>
  </si>
  <si>
    <t>HDB</t>
  </si>
  <si>
    <t>HYUNDAI DUBAI</t>
  </si>
  <si>
    <t>现代迪拜</t>
  </si>
  <si>
    <t>RBY</t>
  </si>
  <si>
    <t>红宝石</t>
  </si>
  <si>
    <t xml:space="preserve">APL CHIWAN </t>
  </si>
  <si>
    <t>美总赤湾</t>
  </si>
  <si>
    <t>SQD</t>
  </si>
  <si>
    <t>SINOTRANS QINGDAO</t>
  </si>
  <si>
    <t>琴岛</t>
  </si>
  <si>
    <t>ACE</t>
  </si>
  <si>
    <t>XGH</t>
  </si>
  <si>
    <t>CMA CGM PARSIFAL</t>
  </si>
  <si>
    <t>PFL</t>
  </si>
  <si>
    <t>现代方案</t>
  </si>
  <si>
    <t>HMM</t>
  </si>
  <si>
    <t>CAP GRAHAM</t>
  </si>
  <si>
    <t>达飞帕西法尔</t>
  </si>
  <si>
    <t>HGH</t>
  </si>
  <si>
    <t>HDO</t>
  </si>
  <si>
    <t>HYUNDAI HIGHNESS</t>
  </si>
  <si>
    <t>HYUNDAI FREEDOM</t>
  </si>
  <si>
    <t>现代殿下</t>
  </si>
  <si>
    <t>现代自主</t>
  </si>
  <si>
    <t>TSC</t>
  </si>
  <si>
    <t>CMA CGM TOSCA</t>
  </si>
  <si>
    <t>达飞托斯卡</t>
  </si>
  <si>
    <t>HRB</t>
  </si>
  <si>
    <t>APL RUBY</t>
  </si>
  <si>
    <t>BUL</t>
  </si>
  <si>
    <t>BUXLINK</t>
  </si>
  <si>
    <t>永洁</t>
  </si>
  <si>
    <t>布鲁林</t>
  </si>
  <si>
    <t>HDY</t>
  </si>
  <si>
    <t>HIE</t>
  </si>
  <si>
    <t>HCD</t>
  </si>
  <si>
    <t>HYUNDAI INDEPENDENCE</t>
  </si>
  <si>
    <t>HYUNDAI DISCOVERY</t>
  </si>
  <si>
    <t>HYUNDAI CONFIDENCE</t>
  </si>
  <si>
    <t>现代发现</t>
  </si>
  <si>
    <t>现代独立</t>
  </si>
  <si>
    <t>现代信心</t>
  </si>
  <si>
    <t>商船三井迅速</t>
  </si>
  <si>
    <t>FLR</t>
  </si>
  <si>
    <t>CAF</t>
  </si>
  <si>
    <t>APL FLORIDA</t>
  </si>
  <si>
    <t>APL CALIFORNIA</t>
  </si>
  <si>
    <t>NVE</t>
  </si>
  <si>
    <t>NYK VESTA</t>
  </si>
  <si>
    <t>离港日</t>
  </si>
  <si>
    <t>ETD</t>
  </si>
  <si>
    <t>CSS</t>
  </si>
  <si>
    <r>
      <t xml:space="preserve">2 </t>
    </r>
    <r>
      <rPr>
        <b/>
        <sz val="10"/>
        <rFont val="Arial"/>
        <family val="2"/>
      </rPr>
      <t>ships</t>
    </r>
  </si>
  <si>
    <t>TOP</t>
  </si>
  <si>
    <t>ZRC</t>
  </si>
  <si>
    <t>APL ZIRCON</t>
  </si>
  <si>
    <t>APL TOPAZ</t>
  </si>
  <si>
    <t>黄晶石</t>
  </si>
  <si>
    <t>锆石</t>
  </si>
  <si>
    <t>科伦坡</t>
  </si>
  <si>
    <t>南安普敦</t>
  </si>
  <si>
    <t>COLOMBO</t>
  </si>
  <si>
    <t>HKO</t>
  </si>
  <si>
    <t>APL HONGKONG</t>
  </si>
  <si>
    <t>美总香港</t>
  </si>
  <si>
    <t>WHI</t>
  </si>
  <si>
    <t>RELAYPORT</t>
  </si>
  <si>
    <t>SGSGP</t>
  </si>
  <si>
    <t>中转港</t>
  </si>
  <si>
    <t>中转日</t>
  </si>
  <si>
    <t>RELAY DATE</t>
  </si>
  <si>
    <t>CODE</t>
  </si>
  <si>
    <t>中转船</t>
  </si>
  <si>
    <t>航次</t>
  </si>
  <si>
    <t>VOY</t>
  </si>
  <si>
    <t>RELAY VESSEL</t>
  </si>
  <si>
    <t>那瓦希瓦</t>
  </si>
  <si>
    <t>NHAVA SHEVA</t>
  </si>
  <si>
    <t>吉达</t>
  </si>
  <si>
    <t>亚喀巴</t>
  </si>
  <si>
    <t>JEDDAH</t>
  </si>
  <si>
    <t>AQABA</t>
  </si>
  <si>
    <t>SOKHNA</t>
  </si>
  <si>
    <t>SGSGP</t>
  </si>
  <si>
    <t>SNZ</t>
  </si>
  <si>
    <t>APL SHENZHEN</t>
  </si>
  <si>
    <t>美总深圳</t>
  </si>
  <si>
    <t>美总芝加哥</t>
  </si>
  <si>
    <t>CCO</t>
  </si>
  <si>
    <t>APL DALLAS</t>
  </si>
  <si>
    <t>美总达拉斯</t>
  </si>
  <si>
    <t>BHI</t>
  </si>
  <si>
    <t>BAHIA</t>
  </si>
  <si>
    <t>巴哈燕娜</t>
  </si>
  <si>
    <t>现代红宝石</t>
  </si>
  <si>
    <t>MARYSTOWN</t>
  </si>
  <si>
    <t>MYS</t>
  </si>
  <si>
    <t>TBN</t>
  </si>
  <si>
    <t>IFT</t>
  </si>
  <si>
    <t>ITAL FORTUNA</t>
  </si>
  <si>
    <t>意财</t>
  </si>
  <si>
    <t>APL HONGKONG</t>
  </si>
  <si>
    <t>美总香港</t>
  </si>
  <si>
    <t>CPY</t>
  </si>
  <si>
    <t>CML</t>
  </si>
  <si>
    <t>CPA</t>
  </si>
  <si>
    <t>CAP MANUEL</t>
  </si>
  <si>
    <t>CAP YORK</t>
  </si>
  <si>
    <t>CARPATHIA</t>
  </si>
  <si>
    <t>EMC</t>
  </si>
  <si>
    <t>HLC</t>
  </si>
  <si>
    <t>HSD</t>
  </si>
  <si>
    <t>LDN</t>
  </si>
  <si>
    <t>美总伦敦</t>
  </si>
  <si>
    <t>CGP</t>
  </si>
  <si>
    <t>CMA CGM CAPRI</t>
  </si>
  <si>
    <t>达飞卡普里</t>
  </si>
  <si>
    <t>曼纽尔</t>
  </si>
  <si>
    <t>GEP</t>
  </si>
  <si>
    <t>GLASGOW EXPRESS</t>
  </si>
  <si>
    <t>格拉斯哥快航</t>
  </si>
  <si>
    <r>
      <t>K</t>
    </r>
    <r>
      <rPr>
        <sz val="10"/>
        <rFont val="Arial"/>
        <family val="2"/>
      </rPr>
      <t>RPUS</t>
    </r>
  </si>
  <si>
    <t>SEATTLE</t>
  </si>
  <si>
    <t>VANCOUVER</t>
  </si>
  <si>
    <t>西雅图</t>
  </si>
  <si>
    <t>温哥华</t>
  </si>
  <si>
    <r>
      <t xml:space="preserve"> 1</t>
    </r>
    <r>
      <rPr>
        <sz val="10"/>
        <rFont val="Arial"/>
        <family val="2"/>
      </rPr>
      <t>8</t>
    </r>
    <r>
      <rPr>
        <sz val="10"/>
        <rFont val="Arial"/>
        <family val="2"/>
      </rPr>
      <t xml:space="preserve"> Days</t>
    </r>
  </si>
  <si>
    <r>
      <t>1</t>
    </r>
    <r>
      <rPr>
        <sz val="10"/>
        <rFont val="Arial"/>
        <family val="2"/>
      </rPr>
      <t>9</t>
    </r>
    <r>
      <rPr>
        <sz val="10"/>
        <rFont val="Arial"/>
        <family val="2"/>
      </rPr>
      <t xml:space="preserve"> Days</t>
    </r>
  </si>
  <si>
    <t>HNM</t>
  </si>
  <si>
    <t>HDM</t>
  </si>
  <si>
    <t>HYUNDAI NATIONAL</t>
  </si>
  <si>
    <t>HYUNDAI DOMINION</t>
  </si>
  <si>
    <t>瓦伦西亚</t>
  </si>
  <si>
    <t>GA IB.</t>
  </si>
  <si>
    <t>GA OB.</t>
  </si>
  <si>
    <t>PSY</t>
  </si>
  <si>
    <t>NPG</t>
  </si>
  <si>
    <t>BKX</t>
  </si>
  <si>
    <t>LGX</t>
  </si>
  <si>
    <t>NLX</t>
  </si>
  <si>
    <t>日邮捷航</t>
  </si>
  <si>
    <t>MOL PROSPERITY</t>
  </si>
  <si>
    <t>商船三井繁荣</t>
  </si>
  <si>
    <t>NYK PEGASUS</t>
  </si>
  <si>
    <t>日邮飞马</t>
  </si>
  <si>
    <t>BANGKOK EXPRESS</t>
  </si>
  <si>
    <t>曼谷快航</t>
  </si>
  <si>
    <t>LOS ANGELES EXPRESS</t>
  </si>
  <si>
    <t>洛杉矶快航</t>
  </si>
  <si>
    <t>KATSURAGI</t>
  </si>
  <si>
    <t>KAT</t>
  </si>
  <si>
    <t>葛城</t>
  </si>
  <si>
    <t>日邮维斯塔</t>
  </si>
  <si>
    <t>ORT</t>
  </si>
  <si>
    <t>OOCL ROTTERDAM</t>
  </si>
  <si>
    <t>KIT</t>
  </si>
  <si>
    <t>KITANO</t>
  </si>
  <si>
    <t>凯普约克</t>
  </si>
  <si>
    <t>GEM</t>
  </si>
  <si>
    <t>美总德意志</t>
  </si>
  <si>
    <t>BNX</t>
  </si>
  <si>
    <t>BUSAN EXPRESS</t>
  </si>
  <si>
    <t>釜山快航</t>
  </si>
  <si>
    <t>BANGKOK</t>
  </si>
  <si>
    <t>LAEM CHABANG</t>
  </si>
  <si>
    <t>BELAWAN</t>
  </si>
  <si>
    <t>SEMARANG</t>
  </si>
  <si>
    <t>SURABAYA</t>
  </si>
  <si>
    <t>PANJANG</t>
  </si>
  <si>
    <t>CAGAYAN</t>
  </si>
  <si>
    <t>PENANG</t>
  </si>
  <si>
    <t>PASIR GUDANG</t>
  </si>
  <si>
    <t>PORT KLANG</t>
  </si>
  <si>
    <t>BKK</t>
  </si>
  <si>
    <t>LCB</t>
  </si>
  <si>
    <t xml:space="preserve">SEM </t>
  </si>
  <si>
    <t xml:space="preserve">SUR </t>
  </si>
  <si>
    <t>PND</t>
  </si>
  <si>
    <t>CGY</t>
  </si>
  <si>
    <t xml:space="preserve">PEN </t>
  </si>
  <si>
    <t xml:space="preserve">PSR </t>
  </si>
  <si>
    <t>WP7</t>
  </si>
  <si>
    <t>Sun</t>
  </si>
  <si>
    <t>BLA</t>
  </si>
  <si>
    <r>
      <t>1</t>
    </r>
    <r>
      <rPr>
        <sz val="10"/>
        <rFont val="Arial"/>
        <family val="2"/>
      </rPr>
      <t>3 Days</t>
    </r>
  </si>
  <si>
    <r>
      <t>1</t>
    </r>
    <r>
      <rPr>
        <sz val="10"/>
        <rFont val="Arial"/>
        <family val="2"/>
      </rPr>
      <t>1 Days</t>
    </r>
  </si>
  <si>
    <t>CEB</t>
  </si>
  <si>
    <t>DVO</t>
  </si>
  <si>
    <t>HPZ</t>
  </si>
  <si>
    <t>AT0</t>
  </si>
  <si>
    <t>TC6</t>
  </si>
  <si>
    <t>SGN</t>
  </si>
  <si>
    <t>MNL</t>
  </si>
  <si>
    <t>CEBU</t>
  </si>
  <si>
    <t>DAVAO</t>
  </si>
  <si>
    <t>HAIPHONG</t>
  </si>
  <si>
    <t>HOCHIMINH CATLAI</t>
  </si>
  <si>
    <t>HOCHIMINH TAN CANG</t>
  </si>
  <si>
    <t>HO CHI MINH CITY</t>
  </si>
  <si>
    <t>MANILA</t>
  </si>
  <si>
    <t>HYUNDAI MERCURY</t>
  </si>
  <si>
    <t>HMC</t>
  </si>
  <si>
    <t>HYUNDAI LOYALTY</t>
  </si>
  <si>
    <t>HLA</t>
  </si>
  <si>
    <r>
      <t>H</t>
    </r>
    <r>
      <rPr>
        <sz val="10"/>
        <rFont val="Arial"/>
        <family val="2"/>
      </rPr>
      <t>KHKG</t>
    </r>
  </si>
  <si>
    <t>HGO</t>
  </si>
  <si>
    <t>HTK</t>
  </si>
  <si>
    <t>HHK</t>
  </si>
  <si>
    <t>HTO</t>
  </si>
  <si>
    <t>HYUNDAI TACOMA</t>
  </si>
  <si>
    <t>DGV</t>
  </si>
  <si>
    <t>CMA CGM DON GIOVANNI</t>
  </si>
  <si>
    <t>达飞唐璜</t>
  </si>
  <si>
    <t>NBU</t>
  </si>
  <si>
    <t>CMA CGM NABUCCO</t>
  </si>
  <si>
    <t>达飞纳不可</t>
  </si>
  <si>
    <t>DNC</t>
  </si>
  <si>
    <t>CMA CGM DON CARLOS</t>
  </si>
  <si>
    <t>达飞卡洛斯</t>
  </si>
  <si>
    <t>QCS</t>
  </si>
  <si>
    <t>NTA</t>
  </si>
  <si>
    <t>NYK ANTARES</t>
  </si>
  <si>
    <t>日邮心星</t>
  </si>
  <si>
    <t>现代荣耀</t>
  </si>
  <si>
    <t>现代东京</t>
  </si>
  <si>
    <t>现代香港</t>
  </si>
  <si>
    <t>现代塔科玛</t>
  </si>
  <si>
    <t>BKK</t>
  </si>
  <si>
    <t xml:space="preserve">美总曼谷 </t>
  </si>
  <si>
    <t>SYN</t>
  </si>
  <si>
    <t>美总悉尼</t>
  </si>
  <si>
    <t>HSL</t>
  </si>
  <si>
    <t>PRM</t>
  </si>
  <si>
    <t>HYUNDAI SPLENDOR</t>
  </si>
  <si>
    <t>东方鹿特丹</t>
  </si>
  <si>
    <t>NVS</t>
  </si>
  <si>
    <t>NYK VENUS</t>
  </si>
  <si>
    <t>日邮维纳斯</t>
  </si>
  <si>
    <t>OTL</t>
  </si>
  <si>
    <t>CIV</t>
  </si>
  <si>
    <t>TVT</t>
  </si>
  <si>
    <t>CMA CGM OTELLO</t>
  </si>
  <si>
    <t>CMA CGM IVANHOE</t>
  </si>
  <si>
    <t>CMA CGM LA TRAVIATA</t>
  </si>
  <si>
    <t>达飞茶花女</t>
  </si>
  <si>
    <t>达飞伊凡</t>
  </si>
  <si>
    <t>达飞奥赛罗</t>
  </si>
  <si>
    <t>ORF</t>
  </si>
  <si>
    <t>达飞奥费</t>
  </si>
  <si>
    <t>CMA CGM ORFEO</t>
  </si>
  <si>
    <t>ODB</t>
  </si>
  <si>
    <t>OOCL DUBAI</t>
  </si>
  <si>
    <t>东方迪拜</t>
  </si>
  <si>
    <t>HJF</t>
  </si>
  <si>
    <t>现代肯尼迪</t>
  </si>
  <si>
    <t>WAN HAI 601</t>
  </si>
  <si>
    <t>吉春</t>
  </si>
  <si>
    <t>美总鹿特丹</t>
  </si>
  <si>
    <t>MMS</t>
  </si>
  <si>
    <t>WSH</t>
  </si>
  <si>
    <t>HFC</t>
  </si>
  <si>
    <t>HDG</t>
  </si>
  <si>
    <t>MOL MAESTRO</t>
  </si>
  <si>
    <t>HYUNDAI GLOBAL</t>
  </si>
  <si>
    <t>美总华盛顿</t>
  </si>
  <si>
    <t>CCT</t>
  </si>
  <si>
    <t>HSG</t>
  </si>
  <si>
    <t>现代上海</t>
  </si>
  <si>
    <t>NOP</t>
  </si>
  <si>
    <t>NOU</t>
  </si>
  <si>
    <t>NYK ORPHEUS</t>
  </si>
  <si>
    <t>NYK OLYMPUS</t>
  </si>
  <si>
    <t>WAN HAI 605</t>
  </si>
  <si>
    <t>宜春</t>
  </si>
  <si>
    <t>如春</t>
  </si>
  <si>
    <t>日邮俄耳甫斯</t>
  </si>
  <si>
    <t>日邮奥林匹斯</t>
  </si>
  <si>
    <t>达飞奇特</t>
  </si>
  <si>
    <t>萨凡纳</t>
  </si>
  <si>
    <t>JACKSONVILLE</t>
  </si>
  <si>
    <t>杰克逊维尔</t>
  </si>
  <si>
    <t>MIAMI</t>
  </si>
  <si>
    <t>迈阿密</t>
  </si>
  <si>
    <t>6 Days</t>
  </si>
  <si>
    <t>19 Days</t>
  </si>
  <si>
    <t>23 Days</t>
  </si>
  <si>
    <t>30 Days</t>
  </si>
  <si>
    <t>32 Days</t>
  </si>
  <si>
    <t>34 Days</t>
  </si>
  <si>
    <t>33 Days</t>
  </si>
  <si>
    <r>
      <t xml:space="preserve">9 </t>
    </r>
    <r>
      <rPr>
        <b/>
        <sz val="10"/>
        <rFont val="Arial"/>
        <family val="2"/>
      </rPr>
      <t>ships</t>
    </r>
  </si>
  <si>
    <t>HFW</t>
  </si>
  <si>
    <t>美总北京</t>
  </si>
  <si>
    <t>美总越南</t>
  </si>
  <si>
    <t>现代前进</t>
  </si>
  <si>
    <t>商船三井探索者</t>
  </si>
  <si>
    <t>APL (China) Co.,Ltd. NingBo Branch</t>
  </si>
  <si>
    <t>美国总统轮船（中国）有限公司 宁波分公司</t>
  </si>
  <si>
    <t>HGD</t>
  </si>
  <si>
    <t>ACO</t>
  </si>
  <si>
    <t>BAZ</t>
  </si>
  <si>
    <t>GRT</t>
  </si>
  <si>
    <t>APL GARNET</t>
  </si>
  <si>
    <t>SPI</t>
  </si>
  <si>
    <t>HIT</t>
  </si>
  <si>
    <t>HVO</t>
  </si>
  <si>
    <t>美总维吉尼亚</t>
  </si>
  <si>
    <t>APL SPINEL</t>
  </si>
  <si>
    <t>PEU</t>
  </si>
  <si>
    <t>APL PERU</t>
  </si>
  <si>
    <t>美总秘鲁</t>
  </si>
  <si>
    <t>HCB</t>
  </si>
  <si>
    <t>HBV</t>
  </si>
  <si>
    <t>HLO</t>
  </si>
  <si>
    <t>HYUNDAI LONG BEACH</t>
  </si>
  <si>
    <t>现代长滩</t>
  </si>
  <si>
    <t>冰晶石</t>
  </si>
  <si>
    <t>NAD</t>
  </si>
  <si>
    <t>NYK ANDROMEDA</t>
  </si>
  <si>
    <t>Thu.</t>
  </si>
  <si>
    <t>苏克哈纳</t>
  </si>
  <si>
    <t>ALE</t>
  </si>
  <si>
    <t>APL ALEXANDRITE</t>
  </si>
  <si>
    <t>HSR</t>
  </si>
  <si>
    <t>现代科伦坡</t>
  </si>
  <si>
    <t>现代新加坡</t>
  </si>
  <si>
    <t>HCE</t>
  </si>
  <si>
    <t>沙迦</t>
  </si>
  <si>
    <t>DAMMAM</t>
  </si>
  <si>
    <t>SHARJAH</t>
  </si>
  <si>
    <t>SNZ</t>
  </si>
  <si>
    <t>APL SHENZHEN</t>
  </si>
  <si>
    <t>DAS</t>
  </si>
  <si>
    <t>APL DALLAS</t>
  </si>
  <si>
    <t>美总阿根廷</t>
  </si>
  <si>
    <t>美总深圳</t>
  </si>
  <si>
    <t>美总达拉斯</t>
  </si>
  <si>
    <t>美总奥克兰</t>
  </si>
  <si>
    <t>APL ROTTERDAM</t>
  </si>
  <si>
    <t>RDM</t>
  </si>
  <si>
    <t>美总鹿特丹</t>
  </si>
  <si>
    <t>APL</t>
  </si>
  <si>
    <t>TKY</t>
  </si>
  <si>
    <t>APL TOKYO</t>
  </si>
  <si>
    <t>美总东京</t>
  </si>
  <si>
    <t>美总洛杉矶</t>
  </si>
  <si>
    <t>美总智利</t>
  </si>
  <si>
    <t>APL</t>
  </si>
  <si>
    <t>APT</t>
  </si>
  <si>
    <t>APL ATLANTA</t>
  </si>
  <si>
    <t>美总亚特兰大</t>
  </si>
  <si>
    <t>APL DENVER</t>
  </si>
  <si>
    <t>DEN</t>
  </si>
  <si>
    <t>美总丹佛</t>
  </si>
  <si>
    <t>ALM</t>
  </si>
  <si>
    <t>APL ALMANDINE</t>
  </si>
  <si>
    <t>JFK</t>
  </si>
  <si>
    <t>CVT</t>
  </si>
  <si>
    <t>CAN</t>
  </si>
  <si>
    <t>CAP VICTOR</t>
  </si>
  <si>
    <t>EPC</t>
  </si>
  <si>
    <t>ERT</t>
  </si>
  <si>
    <t>Wed.</t>
  </si>
  <si>
    <t>Fri.</t>
  </si>
  <si>
    <t>HAB</t>
  </si>
  <si>
    <t>APL HAMBURG</t>
  </si>
  <si>
    <t>DUX</t>
  </si>
  <si>
    <t>HLC</t>
  </si>
  <si>
    <t>美总经验</t>
  </si>
  <si>
    <t>美总真诚</t>
  </si>
  <si>
    <t>凯普维克多</t>
  </si>
  <si>
    <t>杜塞尔多夫快航</t>
  </si>
  <si>
    <t>DUESSELDORF EXPRESS</t>
  </si>
  <si>
    <t>APL LONDON</t>
  </si>
  <si>
    <t>美总伦敦　</t>
  </si>
  <si>
    <t>APL TURKEY</t>
  </si>
  <si>
    <t>HFA</t>
  </si>
  <si>
    <t>CBX</t>
  </si>
  <si>
    <t>COLOMBO EXPRESS</t>
  </si>
  <si>
    <t>科伦坡快航</t>
  </si>
  <si>
    <t>AGO</t>
  </si>
  <si>
    <t>MAERSK ALGOL</t>
  </si>
  <si>
    <t>TRT</t>
  </si>
  <si>
    <t>TRIESTE</t>
  </si>
  <si>
    <t>AUN</t>
  </si>
  <si>
    <t>APL UNITY</t>
  </si>
  <si>
    <t>美总团结</t>
  </si>
  <si>
    <t>NSI</t>
  </si>
  <si>
    <t>NYK SIRIUS</t>
  </si>
  <si>
    <t>日邮天狼星</t>
  </si>
  <si>
    <t>美总汉堡</t>
  </si>
  <si>
    <t>美总纽约</t>
  </si>
  <si>
    <t>商船三井速进</t>
  </si>
  <si>
    <t>现代加内特</t>
  </si>
  <si>
    <r>
      <t>圣堤轮</t>
    </r>
    <r>
      <rPr>
        <sz val="9"/>
        <rFont val="宋体"/>
        <family val="0"/>
      </rPr>
      <t xml:space="preserve"> </t>
    </r>
  </si>
  <si>
    <t>日邮公主</t>
  </si>
  <si>
    <t>PSY</t>
  </si>
  <si>
    <t>MOL PROSPERITY</t>
  </si>
  <si>
    <t>ATY</t>
  </si>
  <si>
    <t>美总土耳其</t>
  </si>
  <si>
    <t>马士基奥戈</t>
  </si>
  <si>
    <t>CMA</t>
  </si>
  <si>
    <t>NYK</t>
  </si>
  <si>
    <t>HLC</t>
  </si>
  <si>
    <t>OCL</t>
  </si>
  <si>
    <t>HMM</t>
  </si>
  <si>
    <t>MOL</t>
  </si>
  <si>
    <t>HSD</t>
  </si>
  <si>
    <t>EMC</t>
  </si>
  <si>
    <t>MIS</t>
  </si>
  <si>
    <t>COR</t>
  </si>
  <si>
    <t>APL CORAL</t>
  </si>
  <si>
    <t>珊瑚石</t>
  </si>
  <si>
    <t>KAO</t>
  </si>
  <si>
    <t>TUR</t>
  </si>
  <si>
    <t>10 Days</t>
  </si>
  <si>
    <r>
      <t>S</t>
    </r>
    <r>
      <rPr>
        <sz val="10"/>
        <rFont val="Arial"/>
        <family val="2"/>
      </rPr>
      <t>at.</t>
    </r>
  </si>
  <si>
    <t>Sat.</t>
  </si>
  <si>
    <t>Sun.</t>
  </si>
  <si>
    <r>
      <t>W</t>
    </r>
    <r>
      <rPr>
        <sz val="10"/>
        <rFont val="Arial"/>
        <family val="2"/>
      </rPr>
      <t>ed.</t>
    </r>
  </si>
  <si>
    <t>ITAL MODERNA</t>
  </si>
  <si>
    <t>IMD</t>
  </si>
  <si>
    <t>意新轮</t>
  </si>
  <si>
    <t>CNL</t>
  </si>
  <si>
    <t>CMA CGM NILGAI</t>
  </si>
  <si>
    <t>SOX</t>
  </si>
  <si>
    <t>SEOUL EXPRESS</t>
  </si>
  <si>
    <t>首尔快航</t>
  </si>
  <si>
    <t>HLC</t>
  </si>
  <si>
    <t>SGX</t>
  </si>
  <si>
    <t>SINGAPORE EXPRESS</t>
  </si>
  <si>
    <t>新加坡快航</t>
  </si>
  <si>
    <t>BGD</t>
  </si>
  <si>
    <t>BAHIA GRANDE</t>
  </si>
  <si>
    <t>巴哈韦立</t>
  </si>
  <si>
    <t>APL PERU</t>
  </si>
  <si>
    <t>TUR</t>
  </si>
  <si>
    <t>绿松石</t>
  </si>
  <si>
    <t>APL ATLANTA</t>
  </si>
  <si>
    <t>美总亚特兰大</t>
  </si>
  <si>
    <t>BAI</t>
  </si>
  <si>
    <t>APL BAHRAIN</t>
  </si>
  <si>
    <t>美总巴林</t>
  </si>
  <si>
    <t>OOS</t>
  </si>
  <si>
    <t>OOCL OSAKA</t>
  </si>
  <si>
    <t>PTE</t>
  </si>
  <si>
    <t>MOL PARTNER</t>
  </si>
  <si>
    <t>MOL</t>
  </si>
  <si>
    <t>OIY</t>
  </si>
  <si>
    <t>OOCL ITALY</t>
  </si>
  <si>
    <t>OCL</t>
  </si>
  <si>
    <t>东方意大利</t>
  </si>
  <si>
    <t>现代荣耀</t>
  </si>
  <si>
    <t>NRE</t>
  </si>
  <si>
    <t>NYK REMUS</t>
  </si>
  <si>
    <t>日邮瑞摩斯</t>
  </si>
  <si>
    <t>Tue.</t>
  </si>
  <si>
    <t>Thu.</t>
  </si>
  <si>
    <t>OLB</t>
  </si>
  <si>
    <t>OOCL LONG BEACH</t>
  </si>
  <si>
    <t>东方长滩</t>
  </si>
  <si>
    <t>DAE</t>
  </si>
  <si>
    <t>NYK DAEDALUS</t>
  </si>
  <si>
    <t>NYK</t>
  </si>
  <si>
    <t>NDI</t>
  </si>
  <si>
    <t>NYK DIANA</t>
  </si>
  <si>
    <t>日邮黛安娜</t>
  </si>
  <si>
    <t>HMX</t>
  </si>
  <si>
    <t>RGE</t>
  </si>
  <si>
    <t>KUX</t>
  </si>
  <si>
    <t>VAX</t>
  </si>
  <si>
    <t>汉堡</t>
  </si>
  <si>
    <t>安特卫普</t>
  </si>
  <si>
    <t>南安普敦</t>
  </si>
  <si>
    <t>ANTWERP</t>
  </si>
  <si>
    <t>LPB</t>
  </si>
  <si>
    <t>VIX</t>
  </si>
  <si>
    <t>VIENNA EXPRESS</t>
  </si>
  <si>
    <t>维也纳快航</t>
  </si>
  <si>
    <t>KYX</t>
  </si>
  <si>
    <t>KYOTO EXPRESS</t>
  </si>
  <si>
    <t>京都快航</t>
  </si>
  <si>
    <t>BAX</t>
  </si>
  <si>
    <t>BASLE EXPRESS</t>
  </si>
  <si>
    <t>BUX</t>
  </si>
  <si>
    <t>BUDAPEST EXPRESS</t>
  </si>
  <si>
    <t>布达佩斯快航</t>
  </si>
  <si>
    <t>KUALA LUMPUR EXPRESS</t>
  </si>
  <si>
    <t>吉隆坡快航</t>
  </si>
  <si>
    <t>BEX</t>
  </si>
  <si>
    <t>BREMEN EXPRESS</t>
  </si>
  <si>
    <t>不来梅快航</t>
  </si>
  <si>
    <t>VANCOUVER EXPRESS</t>
  </si>
  <si>
    <t>温哥华快航</t>
  </si>
  <si>
    <t>SLX</t>
  </si>
  <si>
    <t>SEATTLE EXPRESS</t>
  </si>
  <si>
    <t>西雅图快航</t>
  </si>
  <si>
    <r>
      <t xml:space="preserve">12 </t>
    </r>
    <r>
      <rPr>
        <b/>
        <sz val="10"/>
        <rFont val="Arial"/>
        <family val="2"/>
      </rPr>
      <t>ships</t>
    </r>
  </si>
  <si>
    <t>NYT</t>
  </si>
  <si>
    <t>NTT</t>
  </si>
  <si>
    <t>NYK THESEUS</t>
  </si>
  <si>
    <t>NYK TRITON</t>
  </si>
  <si>
    <t>NYK</t>
  </si>
  <si>
    <t>日邮戴达罗斯</t>
  </si>
  <si>
    <t>日邮特修斯</t>
  </si>
  <si>
    <t>日邮特莱登</t>
  </si>
  <si>
    <t>AMA</t>
  </si>
  <si>
    <t>天河石</t>
  </si>
  <si>
    <t>Sun.</t>
  </si>
  <si>
    <t>Fri.</t>
  </si>
  <si>
    <t>达曼</t>
  </si>
  <si>
    <t>巴林</t>
  </si>
  <si>
    <t>BAHRAIN</t>
  </si>
  <si>
    <t>新加坡</t>
  </si>
  <si>
    <t>SINGAPORE</t>
  </si>
  <si>
    <t>SOHAR</t>
  </si>
  <si>
    <t>苏哈尔</t>
  </si>
  <si>
    <t>釜山</t>
  </si>
  <si>
    <t>光仰</t>
  </si>
  <si>
    <t>BUSAN</t>
  </si>
  <si>
    <t>KWANGYANG</t>
  </si>
  <si>
    <t>1 Days</t>
  </si>
  <si>
    <t>3 Days</t>
  </si>
  <si>
    <t>Sat.</t>
  </si>
  <si>
    <t>HSM</t>
  </si>
  <si>
    <t>HS MOZART</t>
  </si>
  <si>
    <t>莫扎特快航</t>
  </si>
  <si>
    <t>ACO</t>
  </si>
  <si>
    <t>美总哥伦比亚</t>
  </si>
  <si>
    <t>OLH</t>
  </si>
  <si>
    <t>OOCL LE HAVRE</t>
  </si>
  <si>
    <t>HGC</t>
  </si>
  <si>
    <t>美总曼谷</t>
  </si>
  <si>
    <t>MGH</t>
  </si>
  <si>
    <t>MGR</t>
  </si>
  <si>
    <t>SMJ</t>
  </si>
  <si>
    <t>SMM</t>
  </si>
  <si>
    <t>MSK</t>
  </si>
  <si>
    <t>DAP</t>
  </si>
  <si>
    <t>GLH</t>
  </si>
  <si>
    <t>SIE</t>
  </si>
  <si>
    <t>MFN</t>
  </si>
  <si>
    <t>MGE</t>
  </si>
  <si>
    <t>GSM</t>
  </si>
  <si>
    <t>MSL</t>
  </si>
  <si>
    <t>10 Days</t>
  </si>
  <si>
    <t>14 Days</t>
  </si>
  <si>
    <t>奥克兰</t>
  </si>
  <si>
    <t>OAKLAND</t>
  </si>
  <si>
    <t xml:space="preserve"> 19 Days</t>
  </si>
  <si>
    <t xml:space="preserve"> 14 Days</t>
  </si>
  <si>
    <t>SRX</t>
  </si>
  <si>
    <t>PSE</t>
  </si>
  <si>
    <t>MOL PRESENCE</t>
  </si>
  <si>
    <t>HLC</t>
  </si>
  <si>
    <t>商船三井存在</t>
  </si>
  <si>
    <t>ADO</t>
  </si>
  <si>
    <t>APL DOHA</t>
  </si>
  <si>
    <t>美总多哈</t>
  </si>
  <si>
    <t>RIY</t>
  </si>
  <si>
    <t>APL RIYADH</t>
  </si>
  <si>
    <t>DUN</t>
  </si>
  <si>
    <t>TSX</t>
  </si>
  <si>
    <t>青岛快航</t>
  </si>
  <si>
    <t>MAERSK DAMPIER</t>
  </si>
  <si>
    <t>MAERSK GATESHEAD</t>
  </si>
  <si>
    <t>MAERSK GIRONDE</t>
  </si>
  <si>
    <t>SAFMARINE MULANJE</t>
  </si>
  <si>
    <t>MAERSK GARONNE</t>
  </si>
  <si>
    <t>马士基加伦河</t>
  </si>
  <si>
    <t>MAERSK DUNAFARE</t>
  </si>
  <si>
    <t>格拉斯米尔</t>
  </si>
  <si>
    <t xml:space="preserve">           APL (China) Co.,Ltd. NingBo Branch</t>
  </si>
  <si>
    <t>TB1</t>
  </si>
  <si>
    <t>TO BE NOTIFIED</t>
  </si>
  <si>
    <t>马士基丹陛尔</t>
  </si>
  <si>
    <t>马士基盖特希德</t>
  </si>
  <si>
    <t>马士基吉伦特</t>
  </si>
  <si>
    <t>马士基杜纳法尔</t>
  </si>
  <si>
    <t>MSK IB.</t>
  </si>
  <si>
    <t>MSK OB.</t>
  </si>
  <si>
    <t>SAFMARINE MERU</t>
  </si>
  <si>
    <t>南非梅鲁</t>
  </si>
  <si>
    <t>南非木兰杰</t>
  </si>
  <si>
    <t>MAERSK GAIRLOCH</t>
  </si>
  <si>
    <t xml:space="preserve">盖尔洛赫 </t>
  </si>
  <si>
    <t>MSC SIENA</t>
  </si>
  <si>
    <t>(地中海)锡耶纳</t>
  </si>
  <si>
    <t>MSC FIRENZE</t>
  </si>
  <si>
    <t>(地中海)佛罗伦萨</t>
  </si>
  <si>
    <t>GRASMERE MAERSK</t>
  </si>
  <si>
    <t>MOL COMPETENCE</t>
  </si>
  <si>
    <t>商船三井才能</t>
  </si>
  <si>
    <t>MOL CREATION</t>
  </si>
  <si>
    <t>商船三井创造</t>
  </si>
  <si>
    <t>APL RUSSIA</t>
  </si>
  <si>
    <t>美总俄罗斯</t>
  </si>
  <si>
    <t>MOL COSMOS</t>
  </si>
  <si>
    <t>商船三井环宇</t>
  </si>
  <si>
    <t>APL POLAND</t>
  </si>
  <si>
    <t>美总波兰</t>
  </si>
  <si>
    <t>APL FRANCE</t>
  </si>
  <si>
    <t>美总法兰西</t>
  </si>
  <si>
    <t>APL WASHINGTON</t>
  </si>
  <si>
    <t>MOL CELEBRATION</t>
  </si>
  <si>
    <t>商船三井庆贺</t>
  </si>
  <si>
    <t>APL FINLAND</t>
  </si>
  <si>
    <t>HYUNDAI INTEGRAL</t>
  </si>
  <si>
    <t>现代荣耀</t>
  </si>
  <si>
    <t>21 Days</t>
  </si>
  <si>
    <t>19 Days</t>
  </si>
  <si>
    <t>OSF</t>
  </si>
  <si>
    <t>OCF</t>
  </si>
  <si>
    <t>OOCL SAN FRANCISCO</t>
  </si>
  <si>
    <t>OCL</t>
  </si>
  <si>
    <t>圣弗朗西斯科快航</t>
  </si>
  <si>
    <t>东方圣弗朗西斯科</t>
  </si>
  <si>
    <t>OOCL CALIFORNIA</t>
  </si>
  <si>
    <t>东方加利福尼亚</t>
  </si>
  <si>
    <t>STT</t>
  </si>
  <si>
    <t>美总西雅图</t>
  </si>
  <si>
    <t>SEO</t>
  </si>
  <si>
    <t>APL SEOUL</t>
  </si>
  <si>
    <t>美总首尔</t>
  </si>
  <si>
    <t>Sat.</t>
  </si>
  <si>
    <t>Sun.</t>
  </si>
  <si>
    <r>
      <t>S</t>
    </r>
    <r>
      <rPr>
        <sz val="10"/>
        <rFont val="Arial"/>
        <family val="2"/>
      </rPr>
      <t>at.</t>
    </r>
  </si>
  <si>
    <t>15 Days</t>
  </si>
  <si>
    <t>OCL</t>
  </si>
  <si>
    <t>东方加利福尼亚</t>
  </si>
  <si>
    <t>Inbound</t>
  </si>
  <si>
    <t>Inbound</t>
  </si>
  <si>
    <r>
      <t>V</t>
    </r>
    <r>
      <rPr>
        <sz val="10"/>
        <rFont val="Arial"/>
        <family val="2"/>
      </rPr>
      <t>IA</t>
    </r>
  </si>
  <si>
    <r>
      <t>H</t>
    </r>
    <r>
      <rPr>
        <sz val="10"/>
        <rFont val="Arial"/>
        <family val="2"/>
      </rPr>
      <t>OL</t>
    </r>
  </si>
  <si>
    <r>
      <t>B</t>
    </r>
    <r>
      <rPr>
        <sz val="10"/>
        <rFont val="Arial"/>
        <family val="2"/>
      </rPr>
      <t>GM</t>
    </r>
  </si>
  <si>
    <r>
      <t>S</t>
    </r>
    <r>
      <rPr>
        <sz val="10"/>
        <rFont val="Arial"/>
        <family val="2"/>
      </rPr>
      <t>WD</t>
    </r>
  </si>
  <si>
    <r>
      <t xml:space="preserve">7 </t>
    </r>
    <r>
      <rPr>
        <b/>
        <sz val="10"/>
        <rFont val="Arial"/>
        <family val="2"/>
      </rPr>
      <t>ships</t>
    </r>
  </si>
  <si>
    <t>SPA</t>
  </si>
  <si>
    <r>
      <t>A</t>
    </r>
    <r>
      <rPr>
        <sz val="10"/>
        <rFont val="Arial"/>
        <family val="2"/>
      </rPr>
      <t>PL SPAIN</t>
    </r>
  </si>
  <si>
    <r>
      <t>A</t>
    </r>
    <r>
      <rPr>
        <sz val="10"/>
        <rFont val="Arial"/>
        <family val="2"/>
      </rPr>
      <t>PL</t>
    </r>
  </si>
  <si>
    <r>
      <t>H</t>
    </r>
    <r>
      <rPr>
        <sz val="10"/>
        <rFont val="Arial"/>
        <family val="2"/>
      </rPr>
      <t>KO</t>
    </r>
  </si>
  <si>
    <r>
      <t>A</t>
    </r>
    <r>
      <rPr>
        <sz val="10"/>
        <rFont val="Arial"/>
        <family val="2"/>
      </rPr>
      <t>PL HONG KONG</t>
    </r>
  </si>
  <si>
    <r>
      <t>V</t>
    </r>
    <r>
      <rPr>
        <sz val="10"/>
        <rFont val="Arial"/>
        <family val="2"/>
      </rPr>
      <t>IT</t>
    </r>
  </si>
  <si>
    <r>
      <t>A</t>
    </r>
    <r>
      <rPr>
        <sz val="10"/>
        <rFont val="Arial"/>
        <family val="2"/>
      </rPr>
      <t>PL VIETNAM</t>
    </r>
  </si>
  <si>
    <r>
      <t>B</t>
    </r>
    <r>
      <rPr>
        <sz val="10"/>
        <rFont val="Arial"/>
        <family val="2"/>
      </rPr>
      <t>EI</t>
    </r>
  </si>
  <si>
    <r>
      <t>A</t>
    </r>
    <r>
      <rPr>
        <sz val="10"/>
        <rFont val="Arial"/>
        <family val="2"/>
      </rPr>
      <t>PL BEIJING</t>
    </r>
  </si>
  <si>
    <r>
      <t>A</t>
    </r>
    <r>
      <rPr>
        <sz val="10"/>
        <rFont val="Arial"/>
        <family val="2"/>
      </rPr>
      <t>PL VIRGINIA</t>
    </r>
  </si>
  <si>
    <r>
      <t>I</t>
    </r>
    <r>
      <rPr>
        <sz val="10"/>
        <rFont val="Arial"/>
        <family val="2"/>
      </rPr>
      <t>RL</t>
    </r>
  </si>
  <si>
    <r>
      <t>A</t>
    </r>
    <r>
      <rPr>
        <sz val="10"/>
        <rFont val="Arial"/>
        <family val="2"/>
      </rPr>
      <t>PL IRELAND</t>
    </r>
  </si>
  <si>
    <r>
      <t>N</t>
    </r>
    <r>
      <rPr>
        <sz val="10"/>
        <rFont val="Arial"/>
        <family val="2"/>
      </rPr>
      <t>YK</t>
    </r>
  </si>
  <si>
    <r>
      <t>A</t>
    </r>
    <r>
      <rPr>
        <sz val="10"/>
        <rFont val="Arial"/>
        <family val="2"/>
      </rPr>
      <t>PL NEW YORK</t>
    </r>
  </si>
  <si>
    <t>PS2</t>
  </si>
  <si>
    <r>
      <t>D</t>
    </r>
    <r>
      <rPr>
        <sz val="10"/>
        <rFont val="Arial"/>
        <family val="2"/>
      </rPr>
      <t>MK</t>
    </r>
  </si>
  <si>
    <r>
      <t>A</t>
    </r>
    <r>
      <rPr>
        <sz val="10"/>
        <rFont val="Arial"/>
        <family val="2"/>
      </rPr>
      <t>PL DENMARK</t>
    </r>
  </si>
  <si>
    <r>
      <t>C</t>
    </r>
    <r>
      <rPr>
        <sz val="10"/>
        <rFont val="Arial"/>
        <family val="2"/>
      </rPr>
      <t>DA</t>
    </r>
  </si>
  <si>
    <r>
      <t>A</t>
    </r>
    <r>
      <rPr>
        <sz val="10"/>
        <rFont val="Arial"/>
        <family val="2"/>
      </rPr>
      <t>PL CANADA</t>
    </r>
  </si>
  <si>
    <r>
      <t>A</t>
    </r>
    <r>
      <rPr>
        <sz val="10"/>
        <rFont val="Arial"/>
        <family val="2"/>
      </rPr>
      <t>PL HOLLAND</t>
    </r>
  </si>
  <si>
    <r>
      <t>A</t>
    </r>
    <r>
      <rPr>
        <sz val="10"/>
        <rFont val="Arial"/>
        <family val="2"/>
      </rPr>
      <t>PL BELGIUM</t>
    </r>
  </si>
  <si>
    <r>
      <t>A</t>
    </r>
    <r>
      <rPr>
        <sz val="10"/>
        <rFont val="Arial"/>
        <family val="2"/>
      </rPr>
      <t>PL SWEDEN</t>
    </r>
  </si>
  <si>
    <r>
      <t>I</t>
    </r>
    <r>
      <rPr>
        <sz val="10"/>
        <rFont val="Arial"/>
        <family val="2"/>
      </rPr>
      <t>DA</t>
    </r>
  </si>
  <si>
    <r>
      <t>A</t>
    </r>
    <r>
      <rPr>
        <sz val="10"/>
        <rFont val="Arial"/>
        <family val="2"/>
      </rPr>
      <t>PL INDIA</t>
    </r>
  </si>
  <si>
    <r>
      <t>G</t>
    </r>
    <r>
      <rPr>
        <sz val="10"/>
        <rFont val="Arial"/>
        <family val="2"/>
      </rPr>
      <t>EM</t>
    </r>
  </si>
  <si>
    <r>
      <t>A</t>
    </r>
    <r>
      <rPr>
        <sz val="10"/>
        <rFont val="Arial"/>
        <family val="2"/>
      </rPr>
      <t>PL GERMANY</t>
    </r>
  </si>
  <si>
    <t>HSX</t>
  </si>
  <si>
    <t>休斯敦快航</t>
  </si>
  <si>
    <t>FAX</t>
  </si>
  <si>
    <t>FRANKFURT EXPRESS</t>
  </si>
  <si>
    <t>法兰克福快航</t>
  </si>
  <si>
    <t>AOM</t>
  </si>
  <si>
    <t>APL OMAN</t>
  </si>
  <si>
    <t>美总阿曼</t>
  </si>
  <si>
    <t>ERT</t>
  </si>
  <si>
    <t>JDE</t>
  </si>
  <si>
    <t>APL JADE</t>
  </si>
  <si>
    <t>BALBOA</t>
  </si>
  <si>
    <t>CHARLESTON</t>
  </si>
  <si>
    <t>MAHER TERMINAL</t>
  </si>
  <si>
    <t>迈阿密</t>
  </si>
  <si>
    <t>巴尔博亚</t>
  </si>
  <si>
    <t>杰克逊维尔</t>
  </si>
  <si>
    <t>萨凡纳</t>
  </si>
  <si>
    <t>查尔斯顿</t>
  </si>
  <si>
    <t>纽约</t>
  </si>
  <si>
    <t>VIT</t>
  </si>
  <si>
    <t>美总越南</t>
  </si>
  <si>
    <t>MMX</t>
  </si>
  <si>
    <t>MOL MATRIX</t>
  </si>
  <si>
    <t>AIN</t>
  </si>
  <si>
    <t>APL INDONESIA</t>
  </si>
  <si>
    <t>NBZ</t>
  </si>
  <si>
    <t>MMR</t>
  </si>
  <si>
    <t>MSL</t>
  </si>
  <si>
    <t>MAERSK DRAMMEN</t>
  </si>
  <si>
    <t>马士基德拉曼</t>
  </si>
  <si>
    <t>NEDLLOYD BARENTSZ</t>
  </si>
  <si>
    <t>渣华巴伦特斯</t>
  </si>
  <si>
    <t>HDT</t>
  </si>
  <si>
    <t>现代皇朝</t>
  </si>
  <si>
    <t>GRT</t>
  </si>
  <si>
    <t>SAR</t>
  </si>
  <si>
    <t>APL SARDONYX</t>
  </si>
  <si>
    <t>ECE</t>
  </si>
  <si>
    <t>MOL EXCELLENCE</t>
  </si>
  <si>
    <t>ASA</t>
  </si>
  <si>
    <t>美总奥地利</t>
  </si>
  <si>
    <t>MMF</t>
  </si>
  <si>
    <t>MMJ</t>
  </si>
  <si>
    <t>MOL MAGNIFICENCE</t>
  </si>
  <si>
    <t>MOL MAJESTY</t>
  </si>
  <si>
    <t>Sat.</t>
  </si>
  <si>
    <t>BLX</t>
  </si>
  <si>
    <t>PGX</t>
  </si>
  <si>
    <t>BERLIN EXPRESS</t>
  </si>
  <si>
    <t>PRAGUE EXPRESS</t>
  </si>
  <si>
    <t>布拉格快航</t>
  </si>
  <si>
    <t>HJK</t>
  </si>
  <si>
    <t>现代雅加达</t>
  </si>
  <si>
    <r>
      <t>I</t>
    </r>
    <r>
      <rPr>
        <sz val="10"/>
        <rFont val="Arial"/>
        <family val="2"/>
      </rPr>
      <t>OL</t>
    </r>
  </si>
  <si>
    <r>
      <t>A</t>
    </r>
    <r>
      <rPr>
        <sz val="10"/>
        <rFont val="Arial"/>
        <family val="2"/>
      </rPr>
      <t>XI</t>
    </r>
  </si>
  <si>
    <r>
      <t>I</t>
    </r>
    <r>
      <rPr>
        <sz val="10"/>
        <rFont val="Arial"/>
        <family val="2"/>
      </rPr>
      <t>RS</t>
    </r>
  </si>
  <si>
    <r>
      <t>A</t>
    </r>
    <r>
      <rPr>
        <sz val="10"/>
        <rFont val="Arial"/>
        <family val="2"/>
      </rPr>
      <t>PL</t>
    </r>
  </si>
  <si>
    <t>APL XIAMEN</t>
  </si>
  <si>
    <r>
      <t>1</t>
    </r>
    <r>
      <rPr>
        <sz val="10"/>
        <rFont val="Arial"/>
        <family val="2"/>
      </rPr>
      <t>012W</t>
    </r>
  </si>
  <si>
    <t>ADO</t>
  </si>
  <si>
    <t>KAO</t>
  </si>
  <si>
    <t>美总高雄</t>
  </si>
  <si>
    <t>13 Days</t>
  </si>
  <si>
    <t>8 Days</t>
  </si>
  <si>
    <t>TOU</t>
  </si>
  <si>
    <t>APL TOURMALINE</t>
  </si>
  <si>
    <t>美总电气石</t>
  </si>
  <si>
    <t>EFI</t>
  </si>
  <si>
    <t>NYL</t>
  </si>
  <si>
    <t>OGR</t>
  </si>
  <si>
    <t>CAF</t>
  </si>
  <si>
    <t>OSA</t>
  </si>
  <si>
    <t>FLR</t>
  </si>
  <si>
    <t>CEX</t>
  </si>
  <si>
    <t>NRY</t>
  </si>
  <si>
    <t>OKL</t>
  </si>
  <si>
    <t>MIE</t>
  </si>
  <si>
    <t>BKX</t>
  </si>
  <si>
    <t>NWJ</t>
  </si>
  <si>
    <t>NYK LYRA</t>
  </si>
  <si>
    <t>NYK</t>
  </si>
  <si>
    <t>OOCL GERMANY</t>
  </si>
  <si>
    <t>OOCL SHANGHAI</t>
  </si>
  <si>
    <t>OOCL KUALA LUMPUR</t>
  </si>
  <si>
    <t>MXM</t>
  </si>
  <si>
    <t>MOL MAXIM</t>
  </si>
  <si>
    <t>CBX</t>
  </si>
  <si>
    <r>
      <t>1</t>
    </r>
    <r>
      <rPr>
        <sz val="10"/>
        <rFont val="Arial"/>
        <family val="2"/>
      </rPr>
      <t>3 Days</t>
    </r>
  </si>
  <si>
    <t>9 Days</t>
  </si>
  <si>
    <t>9 Days</t>
  </si>
  <si>
    <t>ZEE</t>
  </si>
  <si>
    <t>APL ZEEBRUGGE</t>
  </si>
  <si>
    <t>美总泽布勒赫</t>
  </si>
  <si>
    <t>MIO</t>
  </si>
  <si>
    <t>LKA</t>
  </si>
  <si>
    <t>AMO</t>
  </si>
  <si>
    <t>APL MINNEAPOLIS</t>
  </si>
  <si>
    <t>APL SRI LANKA</t>
  </si>
  <si>
    <t>APL MELBOURNE</t>
  </si>
  <si>
    <t>SMK</t>
  </si>
  <si>
    <t>DCN</t>
  </si>
  <si>
    <t>MAERSK DUNCAN</t>
  </si>
  <si>
    <t>SAFMARINE MAKUTU</t>
  </si>
  <si>
    <t>南非木卡图</t>
  </si>
  <si>
    <t>马士基邓肯</t>
  </si>
  <si>
    <t>EPR</t>
  </si>
  <si>
    <t>MOL EXPERIENCE</t>
  </si>
  <si>
    <t>MOL</t>
  </si>
  <si>
    <t>OAP</t>
  </si>
  <si>
    <t>OOCL ANTWERP</t>
  </si>
  <si>
    <t>SKBUS</t>
  </si>
  <si>
    <r>
      <t>F</t>
    </r>
    <r>
      <rPr>
        <sz val="10"/>
        <rFont val="Arial"/>
        <family val="2"/>
      </rPr>
      <t>ri.</t>
    </r>
  </si>
  <si>
    <r>
      <t>S</t>
    </r>
    <r>
      <rPr>
        <sz val="10"/>
        <rFont val="Arial"/>
        <family val="2"/>
      </rPr>
      <t>at.</t>
    </r>
  </si>
  <si>
    <t>NAHA</t>
  </si>
  <si>
    <t>VOSTOCHNY</t>
  </si>
  <si>
    <t>VLADIVOSTOK</t>
  </si>
  <si>
    <t>那霸</t>
  </si>
  <si>
    <t>东方港</t>
  </si>
  <si>
    <t>海参崴</t>
  </si>
  <si>
    <t>8 Days</t>
  </si>
  <si>
    <t>12 Days</t>
  </si>
  <si>
    <t>13 Days</t>
  </si>
  <si>
    <t>OJK</t>
  </si>
  <si>
    <t>OOCL JAKARTA</t>
  </si>
  <si>
    <t>SWN</t>
  </si>
  <si>
    <t>CMA</t>
  </si>
  <si>
    <t>NPL</t>
  </si>
  <si>
    <t>NORTHERN PRELUDE</t>
  </si>
  <si>
    <t>31 Days</t>
  </si>
  <si>
    <t>34 Days</t>
  </si>
  <si>
    <t xml:space="preserve"> 36 Days</t>
  </si>
  <si>
    <t>LE HAVRE</t>
  </si>
  <si>
    <t>安特卫普</t>
  </si>
  <si>
    <t>THAMESPORT</t>
  </si>
  <si>
    <t>APL ROTTERDAM</t>
  </si>
  <si>
    <t>SIX</t>
  </si>
  <si>
    <t>SOFIA EXPRESS</t>
  </si>
  <si>
    <t>巴塞尔快航</t>
  </si>
  <si>
    <t>索非亚快航</t>
  </si>
  <si>
    <t>28 Days</t>
  </si>
  <si>
    <t>31 Days</t>
  </si>
  <si>
    <t>BLX</t>
  </si>
  <si>
    <t>柏林快航</t>
  </si>
  <si>
    <t>柏林快航</t>
  </si>
  <si>
    <t>PORT KLANG(NP)</t>
  </si>
  <si>
    <t>离港日</t>
  </si>
  <si>
    <t>巴生北港</t>
  </si>
  <si>
    <t>21 Days</t>
  </si>
  <si>
    <t>25 Days</t>
  </si>
  <si>
    <t xml:space="preserve">  27 Days</t>
  </si>
  <si>
    <t xml:space="preserve">  29 Days</t>
  </si>
  <si>
    <t xml:space="preserve">  30 Days</t>
  </si>
  <si>
    <t>普瑞洛德快航</t>
  </si>
  <si>
    <t>SPA</t>
  </si>
  <si>
    <t>美总西班牙　</t>
  </si>
  <si>
    <t>SWAN</t>
  </si>
  <si>
    <t>CNX</t>
  </si>
  <si>
    <t>CHINA EXPRESS</t>
  </si>
  <si>
    <t>中国快航</t>
  </si>
  <si>
    <t>MVE</t>
  </si>
  <si>
    <t>NBO</t>
  </si>
  <si>
    <t>APL NINGBO</t>
  </si>
  <si>
    <t>美总宁波</t>
  </si>
  <si>
    <t>MOL MARVEL</t>
  </si>
  <si>
    <t>ISA</t>
  </si>
  <si>
    <t>MOL CHARISMA</t>
  </si>
  <si>
    <t>商船三井魅力</t>
  </si>
  <si>
    <t>Tue.</t>
  </si>
  <si>
    <t>RIG</t>
  </si>
  <si>
    <t>CMA CGM RIGOLETTO</t>
  </si>
  <si>
    <t>达飞弄臣</t>
  </si>
  <si>
    <t>APS</t>
  </si>
  <si>
    <t>APL SHANGHAI</t>
  </si>
  <si>
    <t>美总上海</t>
  </si>
  <si>
    <t>20 days</t>
  </si>
  <si>
    <t xml:space="preserve"> 22 Days</t>
  </si>
  <si>
    <t>12 Days</t>
  </si>
  <si>
    <t>9 Days</t>
  </si>
  <si>
    <t>13 Days</t>
  </si>
  <si>
    <r>
      <t>1</t>
    </r>
    <r>
      <rPr>
        <sz val="10"/>
        <rFont val="Arial"/>
        <family val="2"/>
      </rPr>
      <t>4 Days</t>
    </r>
  </si>
  <si>
    <t>11 Days</t>
  </si>
  <si>
    <t>MIO</t>
  </si>
  <si>
    <t>雅加达</t>
  </si>
  <si>
    <t>泗水</t>
  </si>
  <si>
    <t>6 Days</t>
  </si>
  <si>
    <t>11 Days</t>
  </si>
  <si>
    <t>JAKARTA</t>
  </si>
  <si>
    <t>SURABAYA</t>
  </si>
  <si>
    <r>
      <t xml:space="preserve">4 </t>
    </r>
    <r>
      <rPr>
        <b/>
        <sz val="10"/>
        <rFont val="Arial"/>
        <family val="2"/>
      </rPr>
      <t>ships</t>
    </r>
  </si>
  <si>
    <t>BKK</t>
  </si>
  <si>
    <t>BUS</t>
  </si>
  <si>
    <t>APL PUSAN</t>
  </si>
  <si>
    <t>美总悉尼</t>
  </si>
  <si>
    <t>美总明尼阿波利斯</t>
  </si>
  <si>
    <t>美总曼谷</t>
  </si>
  <si>
    <t>美总釜山</t>
  </si>
  <si>
    <t>商船三井优质</t>
  </si>
  <si>
    <t>Fri.</t>
  </si>
  <si>
    <t>10 Days</t>
  </si>
  <si>
    <t>17 Days</t>
  </si>
  <si>
    <t>22 Days</t>
  </si>
  <si>
    <r>
      <t xml:space="preserve"> </t>
    </r>
    <r>
      <rPr>
        <sz val="10"/>
        <rFont val="Arial"/>
        <family val="2"/>
      </rPr>
      <t>25</t>
    </r>
    <r>
      <rPr>
        <sz val="10"/>
        <rFont val="Arial"/>
        <family val="2"/>
      </rPr>
      <t xml:space="preserve"> Days</t>
    </r>
  </si>
  <si>
    <r>
      <t>2</t>
    </r>
    <r>
      <rPr>
        <sz val="10"/>
        <rFont val="Arial"/>
        <family val="2"/>
      </rPr>
      <t>6</t>
    </r>
    <r>
      <rPr>
        <sz val="10"/>
        <rFont val="Arial"/>
        <family val="2"/>
      </rPr>
      <t xml:space="preserve"> Days</t>
    </r>
  </si>
  <si>
    <r>
      <t xml:space="preserve"> </t>
    </r>
    <r>
      <rPr>
        <sz val="10"/>
        <rFont val="Arial"/>
        <family val="2"/>
      </rPr>
      <t>30</t>
    </r>
    <r>
      <rPr>
        <sz val="10"/>
        <rFont val="Arial"/>
        <family val="2"/>
      </rPr>
      <t xml:space="preserve"> Days</t>
    </r>
  </si>
  <si>
    <r>
      <t>3</t>
    </r>
    <r>
      <rPr>
        <sz val="10"/>
        <rFont val="Arial"/>
        <family val="2"/>
      </rPr>
      <t>1</t>
    </r>
    <r>
      <rPr>
        <sz val="10"/>
        <rFont val="Arial"/>
        <family val="2"/>
      </rPr>
      <t xml:space="preserve"> Days</t>
    </r>
  </si>
  <si>
    <r>
      <t xml:space="preserve"> </t>
    </r>
    <r>
      <rPr>
        <sz val="10"/>
        <rFont val="Arial"/>
        <family val="2"/>
      </rPr>
      <t>32</t>
    </r>
    <r>
      <rPr>
        <sz val="10"/>
        <rFont val="Arial"/>
        <family val="2"/>
      </rPr>
      <t xml:space="preserve"> Days</t>
    </r>
  </si>
  <si>
    <r>
      <t>3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 Days</t>
    </r>
  </si>
  <si>
    <r>
      <t xml:space="preserve"> </t>
    </r>
    <r>
      <rPr>
        <sz val="10"/>
        <rFont val="Arial"/>
        <family val="2"/>
      </rPr>
      <t>35</t>
    </r>
    <r>
      <rPr>
        <sz val="10"/>
        <rFont val="Arial"/>
        <family val="2"/>
      </rPr>
      <t xml:space="preserve"> Days</t>
    </r>
  </si>
  <si>
    <r>
      <t>F</t>
    </r>
    <r>
      <rPr>
        <sz val="10"/>
        <rFont val="Arial"/>
        <family val="2"/>
      </rPr>
      <t>ri</t>
    </r>
  </si>
  <si>
    <t>CNX</t>
  </si>
  <si>
    <t>CHINA EXPRESS</t>
  </si>
  <si>
    <t>17 Days</t>
  </si>
  <si>
    <t>21 Days</t>
  </si>
  <si>
    <t>18 Days</t>
  </si>
  <si>
    <t>CCE</t>
  </si>
  <si>
    <t>CMA CGM PELLEAS</t>
  </si>
  <si>
    <t>达飞佩利斯</t>
  </si>
  <si>
    <t>N5Z</t>
  </si>
  <si>
    <t>MAERSK DAUPHIN</t>
  </si>
  <si>
    <t>马士基多芬</t>
  </si>
  <si>
    <t>CIS</t>
  </si>
  <si>
    <t>1000 Thu---2000 Sun</t>
  </si>
  <si>
    <t>1200 Fri</t>
  </si>
  <si>
    <t>2000 Sun</t>
  </si>
  <si>
    <t>Tue</t>
  </si>
  <si>
    <t>PHASE 3</t>
  </si>
  <si>
    <t>XINGGANG</t>
  </si>
  <si>
    <t>TKY</t>
  </si>
  <si>
    <t>ADU</t>
  </si>
  <si>
    <t>TUR</t>
  </si>
  <si>
    <t>绿松石</t>
  </si>
  <si>
    <t>017E</t>
  </si>
  <si>
    <t>018W</t>
  </si>
  <si>
    <t>017W</t>
  </si>
  <si>
    <t>019E</t>
  </si>
  <si>
    <t>019W</t>
  </si>
  <si>
    <t>002W</t>
  </si>
  <si>
    <t>KAO</t>
  </si>
  <si>
    <t>SEO</t>
  </si>
  <si>
    <t>012W</t>
  </si>
  <si>
    <t>APS</t>
  </si>
  <si>
    <t>006E</t>
  </si>
  <si>
    <t>007W</t>
  </si>
  <si>
    <t>SYN</t>
  </si>
  <si>
    <t>BUS</t>
  </si>
  <si>
    <t>MIO</t>
  </si>
  <si>
    <t>OJK</t>
  </si>
  <si>
    <t>AIN</t>
  </si>
  <si>
    <t>008W</t>
  </si>
  <si>
    <t>ALM</t>
  </si>
  <si>
    <t>LKA</t>
  </si>
  <si>
    <t>009W</t>
  </si>
  <si>
    <t>ALE</t>
  </si>
  <si>
    <t>ADO</t>
  </si>
  <si>
    <t>Agent: Sinoagent</t>
  </si>
  <si>
    <t>Inbound</t>
  </si>
  <si>
    <t>Fri.</t>
  </si>
  <si>
    <t>OAKLAND</t>
  </si>
  <si>
    <t>奥克兰</t>
  </si>
  <si>
    <t>KOR</t>
  </si>
  <si>
    <t>THI</t>
  </si>
  <si>
    <t>CHI</t>
  </si>
  <si>
    <t>154E</t>
  </si>
  <si>
    <t>PHI</t>
  </si>
  <si>
    <t>153E</t>
  </si>
  <si>
    <t>SPO</t>
  </si>
  <si>
    <t>SAN PEDRO</t>
  </si>
  <si>
    <t>圣彼得</t>
  </si>
  <si>
    <t>PS5</t>
  </si>
  <si>
    <t>APL KOREA</t>
  </si>
  <si>
    <t>APL THAILAND</t>
  </si>
  <si>
    <t>APL CHINA</t>
  </si>
  <si>
    <t>APL PHILIPPINES</t>
  </si>
  <si>
    <t>APL SINGAPORE</t>
  </si>
  <si>
    <t>005E</t>
  </si>
  <si>
    <t>美总斯里兰卡</t>
  </si>
  <si>
    <t>美总奥地利</t>
  </si>
  <si>
    <t>020E</t>
  </si>
  <si>
    <t>现代塔科马</t>
  </si>
  <si>
    <t>043E</t>
  </si>
  <si>
    <t>040E</t>
  </si>
  <si>
    <t>120W</t>
  </si>
  <si>
    <t>OLH</t>
  </si>
  <si>
    <t>MEI</t>
  </si>
  <si>
    <t>036W</t>
  </si>
  <si>
    <t>027N</t>
  </si>
  <si>
    <t>028S</t>
  </si>
  <si>
    <t>113W</t>
  </si>
  <si>
    <t>114W</t>
  </si>
  <si>
    <t>115W</t>
  </si>
  <si>
    <t>116W</t>
  </si>
  <si>
    <t>022E</t>
  </si>
  <si>
    <t>DUX</t>
  </si>
  <si>
    <t>117E</t>
  </si>
  <si>
    <t>Terminal: Phase 3</t>
  </si>
  <si>
    <t>Sat.</t>
  </si>
  <si>
    <t>SKBUS</t>
  </si>
  <si>
    <t>039W</t>
  </si>
  <si>
    <t>010E</t>
  </si>
  <si>
    <t>16 Days</t>
  </si>
  <si>
    <t>19 Days</t>
  </si>
  <si>
    <t>155E</t>
  </si>
  <si>
    <t>HNN</t>
  </si>
  <si>
    <t>MTT</t>
  </si>
  <si>
    <t>MMS</t>
  </si>
  <si>
    <t>ORG</t>
  </si>
  <si>
    <t>HYUNDAI NAVARINO</t>
  </si>
  <si>
    <t>MOL MOTIVATOR</t>
  </si>
  <si>
    <t>MEA</t>
  </si>
  <si>
    <t>CBF</t>
  </si>
  <si>
    <t>CMA CGM MEDEA</t>
  </si>
  <si>
    <t>CMA CGM BUTTERFLY</t>
  </si>
  <si>
    <t>达飞美狄亚</t>
  </si>
  <si>
    <t>达飞布特福来</t>
  </si>
  <si>
    <t>SLX</t>
  </si>
  <si>
    <t>CBX</t>
  </si>
  <si>
    <t>013E</t>
  </si>
  <si>
    <t>014W</t>
  </si>
  <si>
    <t>Terminal: Phase 5</t>
  </si>
  <si>
    <t>马尼拉</t>
  </si>
  <si>
    <t>宿务</t>
  </si>
  <si>
    <t>棉兰老岛</t>
  </si>
  <si>
    <t>MANILA(north port)</t>
  </si>
  <si>
    <t>MINDANAO</t>
  </si>
  <si>
    <t>Sun.</t>
  </si>
  <si>
    <t>WSR</t>
  </si>
  <si>
    <t>10 Days</t>
  </si>
  <si>
    <t>12 Days</t>
  </si>
  <si>
    <t>13 Days</t>
  </si>
  <si>
    <t>022S</t>
  </si>
  <si>
    <t>019N</t>
  </si>
  <si>
    <t>021N</t>
  </si>
  <si>
    <t>FUD</t>
  </si>
  <si>
    <t>NPX</t>
  </si>
  <si>
    <t>WILLIAM STRAIT</t>
  </si>
  <si>
    <t>FIDUCIA</t>
  </si>
  <si>
    <t>003E</t>
  </si>
  <si>
    <t>2300 Mon---1100 Tue</t>
  </si>
  <si>
    <t>1000 Mon---2000 Sat</t>
  </si>
  <si>
    <t>1700 Thu</t>
  </si>
  <si>
    <t>2000 Fri</t>
  </si>
  <si>
    <t>2300 Sat---1200 Sun</t>
  </si>
  <si>
    <t>Sun</t>
  </si>
  <si>
    <t>PHASE 5</t>
  </si>
  <si>
    <t>Agent:NPSESA</t>
  </si>
  <si>
    <t>NPSESA</t>
  </si>
  <si>
    <t>美总福迪西亚</t>
  </si>
  <si>
    <t>美总海峡</t>
  </si>
  <si>
    <t>TBA</t>
  </si>
  <si>
    <t>TO BE ANNOUNCED</t>
  </si>
  <si>
    <t>待定</t>
  </si>
  <si>
    <t>商船三井优先</t>
  </si>
  <si>
    <t>FKL</t>
  </si>
  <si>
    <t>CAPE FRANKLIN</t>
  </si>
  <si>
    <t>美总法兰克林</t>
  </si>
  <si>
    <t>002S</t>
  </si>
  <si>
    <t>003N</t>
  </si>
  <si>
    <t>148S</t>
  </si>
  <si>
    <t>018S</t>
  </si>
  <si>
    <t>043S</t>
  </si>
  <si>
    <t>044N</t>
  </si>
  <si>
    <t>056S</t>
  </si>
  <si>
    <t>057N</t>
  </si>
  <si>
    <t>020W</t>
  </si>
  <si>
    <t>003W</t>
  </si>
  <si>
    <t>149W</t>
  </si>
  <si>
    <t>044E</t>
  </si>
  <si>
    <t>044W</t>
  </si>
  <si>
    <t>007E</t>
  </si>
  <si>
    <t>068E</t>
  </si>
  <si>
    <t>069W</t>
  </si>
  <si>
    <t>041E</t>
  </si>
  <si>
    <t>042W</t>
  </si>
  <si>
    <t>120E</t>
  </si>
  <si>
    <t>121W</t>
  </si>
  <si>
    <t>968E</t>
  </si>
  <si>
    <t>969W</t>
  </si>
  <si>
    <t>025E</t>
  </si>
  <si>
    <t>026W</t>
  </si>
  <si>
    <t>975E</t>
  </si>
  <si>
    <t>976W</t>
  </si>
  <si>
    <t>121E</t>
  </si>
  <si>
    <t>122W</t>
  </si>
  <si>
    <t>022N</t>
  </si>
  <si>
    <t>023S</t>
  </si>
  <si>
    <t>001N</t>
  </si>
  <si>
    <t>024S</t>
  </si>
  <si>
    <t>023N</t>
  </si>
  <si>
    <t>002N</t>
  </si>
  <si>
    <t>003S</t>
  </si>
  <si>
    <t>AMO</t>
  </si>
  <si>
    <t>CWN</t>
  </si>
  <si>
    <t>091W</t>
  </si>
  <si>
    <t>JFK</t>
  </si>
  <si>
    <t>218W</t>
  </si>
  <si>
    <t>393W</t>
  </si>
  <si>
    <t>157W</t>
  </si>
  <si>
    <t>MGH</t>
  </si>
  <si>
    <t>032S</t>
  </si>
  <si>
    <t>031N</t>
  </si>
  <si>
    <t>118W</t>
  </si>
  <si>
    <t>MGR</t>
  </si>
  <si>
    <t>029N</t>
  </si>
  <si>
    <t>030S</t>
  </si>
  <si>
    <t>118E</t>
  </si>
  <si>
    <t>119W</t>
  </si>
  <si>
    <t>117W</t>
  </si>
  <si>
    <t>SMJ</t>
  </si>
  <si>
    <t>SMM</t>
  </si>
  <si>
    <t>GLH</t>
  </si>
  <si>
    <t>AOM</t>
  </si>
  <si>
    <t>TOU</t>
  </si>
  <si>
    <t>064W</t>
  </si>
  <si>
    <t>065E</t>
  </si>
  <si>
    <t>016W</t>
  </si>
  <si>
    <t>122E</t>
  </si>
  <si>
    <t>052E</t>
  </si>
  <si>
    <t>JDE</t>
  </si>
  <si>
    <t>145E</t>
  </si>
  <si>
    <t>061E</t>
  </si>
  <si>
    <t>AQT</t>
  </si>
  <si>
    <t>EPE</t>
  </si>
  <si>
    <t>062E</t>
  </si>
  <si>
    <t>LOS ANGELES</t>
  </si>
  <si>
    <t>洛杉矶</t>
  </si>
  <si>
    <t>030W</t>
  </si>
  <si>
    <t>031E</t>
  </si>
  <si>
    <t>040W</t>
  </si>
  <si>
    <t>037E</t>
  </si>
  <si>
    <t>HLO</t>
  </si>
  <si>
    <t>011E</t>
  </si>
  <si>
    <t>156E</t>
  </si>
  <si>
    <t>美总肯尼迪</t>
  </si>
  <si>
    <t>discharge only</t>
  </si>
  <si>
    <t>217S</t>
  </si>
  <si>
    <t>218N</t>
  </si>
  <si>
    <t>218E</t>
  </si>
  <si>
    <t>Discharge only</t>
  </si>
  <si>
    <t>Load only</t>
  </si>
  <si>
    <t>CAT</t>
  </si>
  <si>
    <t>023W</t>
  </si>
  <si>
    <t>HDG</t>
  </si>
  <si>
    <t>MOE</t>
  </si>
  <si>
    <t>NWJ</t>
  </si>
  <si>
    <t>022W</t>
  </si>
  <si>
    <t>MMJ</t>
  </si>
  <si>
    <t>RDM</t>
  </si>
  <si>
    <t>ZEE</t>
  </si>
  <si>
    <t>MUE</t>
  </si>
  <si>
    <t>FLR</t>
  </si>
  <si>
    <t>FIN</t>
  </si>
  <si>
    <t>HSL</t>
  </si>
  <si>
    <t>MXM</t>
  </si>
  <si>
    <t>HVR</t>
  </si>
  <si>
    <t>CSM</t>
  </si>
  <si>
    <t>MOM</t>
  </si>
  <si>
    <t>MOL MODERN</t>
  </si>
  <si>
    <t>MOL MANEUVER</t>
  </si>
  <si>
    <t>MOL MISSION</t>
  </si>
  <si>
    <t xml:space="preserve"> 28 Days</t>
  </si>
  <si>
    <t>30 Days</t>
  </si>
  <si>
    <t>32 Days</t>
  </si>
  <si>
    <t>31 Days</t>
  </si>
  <si>
    <t>37 Days</t>
  </si>
  <si>
    <t>Agent:XingGang</t>
  </si>
  <si>
    <t>Terminal: Phase 4</t>
  </si>
  <si>
    <t>SGSGP</t>
  </si>
  <si>
    <t>泰晤士港</t>
  </si>
  <si>
    <t xml:space="preserve"> 31 Days</t>
  </si>
  <si>
    <t>34 Days</t>
  </si>
  <si>
    <t>勒哈佛尔</t>
  </si>
  <si>
    <t>33 Days</t>
  </si>
  <si>
    <t xml:space="preserve"> 29 Days</t>
  </si>
  <si>
    <t>KUX</t>
  </si>
  <si>
    <t>19W17</t>
  </si>
  <si>
    <t>18W15</t>
  </si>
  <si>
    <t>038W</t>
  </si>
  <si>
    <t>38W18</t>
  </si>
  <si>
    <t>037W</t>
  </si>
  <si>
    <t>37W16</t>
  </si>
  <si>
    <t>VAX</t>
  </si>
  <si>
    <t>09W17</t>
  </si>
  <si>
    <t>10W19</t>
  </si>
  <si>
    <t>10W20</t>
  </si>
  <si>
    <t>09W18</t>
  </si>
  <si>
    <t>37W21</t>
  </si>
  <si>
    <t>36W19</t>
  </si>
  <si>
    <t>CLC</t>
  </si>
  <si>
    <t>AEX - Asia Europe Express</t>
  </si>
  <si>
    <t>JEX -  Japan Europe Express</t>
  </si>
  <si>
    <t>CEX -  China Europe Express</t>
  </si>
  <si>
    <r>
      <t xml:space="preserve">WAX - West Asia Express </t>
    </r>
    <r>
      <rPr>
        <b/>
        <sz val="11"/>
        <color indexed="9"/>
        <rFont val="宋体"/>
        <family val="0"/>
      </rPr>
      <t>中东进口</t>
    </r>
  </si>
  <si>
    <t>WAX - West Asia Express 中东直航</t>
  </si>
  <si>
    <r>
      <t xml:space="preserve">CMX - China Middle East Express </t>
    </r>
    <r>
      <rPr>
        <b/>
        <sz val="11"/>
        <color indexed="9"/>
        <rFont val="宋体"/>
        <family val="0"/>
      </rPr>
      <t>中东直航</t>
    </r>
  </si>
  <si>
    <r>
      <t xml:space="preserve">CIS - China Indonesia Straits Service  </t>
    </r>
    <r>
      <rPr>
        <b/>
        <sz val="11"/>
        <color indexed="9"/>
        <rFont val="宋体"/>
        <family val="0"/>
      </rPr>
      <t>印尼直航</t>
    </r>
  </si>
  <si>
    <r>
      <t>NPX - North China Philippines Express  菲律宾</t>
    </r>
    <r>
      <rPr>
        <b/>
        <sz val="11"/>
        <color indexed="9"/>
        <rFont val="宋体"/>
        <family val="0"/>
      </rPr>
      <t>直航</t>
    </r>
  </si>
  <si>
    <r>
      <t xml:space="preserve">CIX - China India Express </t>
    </r>
    <r>
      <rPr>
        <b/>
        <sz val="11"/>
        <color indexed="9"/>
        <rFont val="宋体"/>
        <family val="0"/>
      </rPr>
      <t>印度航线</t>
    </r>
    <r>
      <rPr>
        <b/>
        <sz val="11"/>
        <color indexed="9"/>
        <rFont val="Arial"/>
        <family val="2"/>
      </rPr>
      <t xml:space="preserve">  (WAX </t>
    </r>
    <r>
      <rPr>
        <b/>
        <sz val="11"/>
        <color indexed="9"/>
        <rFont val="宋体"/>
        <family val="0"/>
      </rPr>
      <t>新加坡中转</t>
    </r>
    <r>
      <rPr>
        <b/>
        <sz val="11"/>
        <color indexed="9"/>
        <rFont val="Arial"/>
        <family val="2"/>
      </rPr>
      <t>)</t>
    </r>
  </si>
  <si>
    <r>
      <t xml:space="preserve">REX - Red Sea Express </t>
    </r>
    <r>
      <rPr>
        <b/>
        <sz val="11"/>
        <color indexed="9"/>
        <rFont val="宋体"/>
        <family val="0"/>
      </rPr>
      <t>红海航线（</t>
    </r>
    <r>
      <rPr>
        <b/>
        <sz val="11"/>
        <color indexed="9"/>
        <rFont val="Arial"/>
        <family val="2"/>
      </rPr>
      <t xml:space="preserve">WAX </t>
    </r>
    <r>
      <rPr>
        <b/>
        <sz val="11"/>
        <color indexed="9"/>
        <rFont val="宋体"/>
        <family val="0"/>
      </rPr>
      <t>新加坡中转）</t>
    </r>
  </si>
  <si>
    <r>
      <t xml:space="preserve">SAS - Short Sea </t>
    </r>
    <r>
      <rPr>
        <b/>
        <sz val="11"/>
        <color indexed="9"/>
        <rFont val="宋体"/>
        <family val="0"/>
      </rPr>
      <t>近洋航线（</t>
    </r>
    <r>
      <rPr>
        <b/>
        <sz val="11"/>
        <color indexed="9"/>
        <rFont val="Arial"/>
        <family val="2"/>
      </rPr>
      <t xml:space="preserve">WAX </t>
    </r>
    <r>
      <rPr>
        <b/>
        <sz val="11"/>
        <color indexed="9"/>
        <rFont val="宋体"/>
        <family val="0"/>
      </rPr>
      <t>新加坡中转）</t>
    </r>
  </si>
  <si>
    <r>
      <t xml:space="preserve">SAS - Short Sea </t>
    </r>
    <r>
      <rPr>
        <b/>
        <sz val="11"/>
        <color indexed="9"/>
        <rFont val="宋体"/>
        <family val="0"/>
      </rPr>
      <t>近洋航线（</t>
    </r>
    <r>
      <rPr>
        <b/>
        <sz val="11"/>
        <color indexed="9"/>
        <rFont val="Arial"/>
        <family val="2"/>
      </rPr>
      <t xml:space="preserve">SCX </t>
    </r>
    <r>
      <rPr>
        <b/>
        <sz val="11"/>
        <color indexed="9"/>
        <rFont val="宋体"/>
        <family val="0"/>
      </rPr>
      <t>香港中转）</t>
    </r>
  </si>
  <si>
    <t>CAN - China Australia North Loop 澳洲直航</t>
  </si>
  <si>
    <r>
      <t xml:space="preserve">NYX - New York Express </t>
    </r>
    <r>
      <rPr>
        <b/>
        <sz val="11"/>
        <color indexed="9"/>
        <rFont val="宋体"/>
        <family val="0"/>
      </rPr>
      <t>美东直航</t>
    </r>
  </si>
  <si>
    <t>MAX - Mexico Asia Express 墨西哥直航</t>
  </si>
  <si>
    <t xml:space="preserve">APX - Atlantic Pacific Express </t>
  </si>
  <si>
    <t>PCX - Pacific China Express 中美直航</t>
  </si>
  <si>
    <t xml:space="preserve">PNW - Pacific Northwest Service </t>
  </si>
  <si>
    <t xml:space="preserve">PS5 - Pacific South 5 Service  </t>
  </si>
  <si>
    <r>
      <t xml:space="preserve">SCX - South China Express </t>
    </r>
    <r>
      <rPr>
        <b/>
        <sz val="11"/>
        <color indexed="9"/>
        <rFont val="宋体"/>
        <family val="0"/>
      </rPr>
      <t>欧洲航线</t>
    </r>
  </si>
  <si>
    <r>
      <t>LPB -  Loop B  GA</t>
    </r>
    <r>
      <rPr>
        <b/>
        <sz val="11"/>
        <color indexed="9"/>
        <rFont val="宋体"/>
        <family val="0"/>
      </rPr>
      <t>欧洲</t>
    </r>
    <r>
      <rPr>
        <b/>
        <sz val="11"/>
        <color indexed="9"/>
        <rFont val="Arial"/>
        <family val="2"/>
      </rPr>
      <t>B</t>
    </r>
    <r>
      <rPr>
        <b/>
        <sz val="11"/>
        <color indexed="9"/>
        <rFont val="宋体"/>
        <family val="0"/>
      </rPr>
      <t>线</t>
    </r>
  </si>
  <si>
    <r>
      <t xml:space="preserve">MED - West Mediterranean Express  </t>
    </r>
    <r>
      <rPr>
        <b/>
        <sz val="11"/>
        <color indexed="9"/>
        <rFont val="宋体"/>
        <family val="0"/>
      </rPr>
      <t>地西航线</t>
    </r>
  </si>
  <si>
    <t>LPB</t>
  </si>
  <si>
    <t>1000 Sun---2000 Thu</t>
  </si>
  <si>
    <t>1000 Mon---2000 Fri</t>
  </si>
  <si>
    <t>1200 Thu</t>
  </si>
  <si>
    <t>1700 Wed</t>
  </si>
  <si>
    <t>2000 Thu</t>
  </si>
  <si>
    <t>1600 Fri</t>
  </si>
  <si>
    <t>0400 Sat---0100 Sun</t>
  </si>
  <si>
    <t>1200 Sat---0100 Sun</t>
  </si>
  <si>
    <t>1200 Sat ---2200 Sat</t>
  </si>
  <si>
    <t>Sat</t>
  </si>
  <si>
    <t>PHASE 4</t>
  </si>
  <si>
    <t>1000 Thu---2000 Mon</t>
  </si>
  <si>
    <t>1000 Sat---2000 Wed</t>
  </si>
  <si>
    <t>1000 Fri---2000 Tue</t>
  </si>
  <si>
    <t>1700 Tue</t>
  </si>
  <si>
    <t>1200 Tue</t>
  </si>
  <si>
    <t>1200 Wed</t>
  </si>
  <si>
    <t>1500 Tue</t>
  </si>
  <si>
    <t>2000 Mon</t>
  </si>
  <si>
    <t>2000 Wed</t>
  </si>
  <si>
    <t xml:space="preserve"> 2000 Tue</t>
  </si>
  <si>
    <t>1000 Tue---1300 Wed</t>
  </si>
  <si>
    <t>2300 Thu----1500 Fri</t>
  </si>
  <si>
    <t>1200 Thu---0200 Fri</t>
  </si>
  <si>
    <t>Fri</t>
  </si>
  <si>
    <t>WAX(S/N)</t>
  </si>
  <si>
    <t>WAX(E/W)</t>
  </si>
  <si>
    <t>1000 Mon--1200 Fri</t>
  </si>
  <si>
    <t>0800 Sat---1330 Wed</t>
  </si>
  <si>
    <t>1330 Wed</t>
  </si>
  <si>
    <t>2400 Wed</t>
  </si>
  <si>
    <t>2100 Fri---1900 Sat</t>
  </si>
  <si>
    <t>0500 Sat---2200 Sat</t>
  </si>
  <si>
    <t xml:space="preserve"> 0200 Thu---1100 Thu</t>
  </si>
  <si>
    <t>1300 Thu---2300 Thu</t>
  </si>
  <si>
    <t>Thu</t>
  </si>
  <si>
    <t>Remark: WAX(S/N) for MOL vessel - MOL INTEGRITY, CY/ DR cut off should be 2000 Thu.</t>
  </si>
  <si>
    <t>BNX</t>
  </si>
  <si>
    <t>釜山快航</t>
  </si>
  <si>
    <t>1116W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</si>
</sst>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d\,\ mmmm\ dd\,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/dd/yy"/>
    <numFmt numFmtId="190" formatCode="mmm/yyyy"/>
  </numFmts>
  <fonts count="2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4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0"/>
      <color indexed="10"/>
      <name val="Arial"/>
      <family val="2"/>
    </font>
    <font>
      <sz val="12"/>
      <name val="宋体"/>
      <family val="0"/>
    </font>
    <font>
      <sz val="10"/>
      <name val="Sans-serif"/>
      <family val="2"/>
    </font>
    <font>
      <sz val="10"/>
      <name val="Arial Unicode MS"/>
      <family val="2"/>
    </font>
    <font>
      <sz val="10"/>
      <name val="宋体"/>
      <family val="0"/>
    </font>
    <font>
      <sz val="10"/>
      <name val="MS Sans Serif"/>
      <family val="2"/>
    </font>
    <font>
      <sz val="10"/>
      <color indexed="10"/>
      <name val="Arial"/>
      <family val="2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Verdana"/>
      <family val="2"/>
    </font>
    <font>
      <sz val="9"/>
      <color indexed="8"/>
      <name val="宋体"/>
      <family val="0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7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18" applyFont="1" applyBorder="1" applyAlignment="1">
      <alignment horizontal="center"/>
      <protection/>
    </xf>
    <xf numFmtId="0" fontId="0" fillId="0" borderId="23" xfId="18" applyFont="1" applyBorder="1" applyAlignment="1">
      <alignment horizontal="center"/>
      <protection/>
    </xf>
    <xf numFmtId="0" fontId="0" fillId="0" borderId="5" xfId="18" applyBorder="1" applyAlignment="1">
      <alignment horizontal="center"/>
      <protection/>
    </xf>
    <xf numFmtId="0" fontId="0" fillId="0" borderId="8" xfId="18" applyBorder="1" applyAlignment="1">
      <alignment horizontal="center"/>
      <protection/>
    </xf>
    <xf numFmtId="0" fontId="0" fillId="0" borderId="25" xfId="18" applyBorder="1" applyAlignment="1">
      <alignment horizontal="center"/>
      <protection/>
    </xf>
    <xf numFmtId="0" fontId="0" fillId="0" borderId="12" xfId="18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2" fillId="0" borderId="2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/>
      <protection/>
    </xf>
    <xf numFmtId="0" fontId="0" fillId="0" borderId="1" xfId="18" applyBorder="1" applyAlignment="1">
      <alignment horizontal="center" vertical="center"/>
      <protection/>
    </xf>
    <xf numFmtId="0" fontId="0" fillId="0" borderId="1" xfId="18" applyFill="1" applyBorder="1" applyAlignment="1">
      <alignment horizontal="center" vertical="center"/>
      <protection/>
    </xf>
    <xf numFmtId="0" fontId="0" fillId="0" borderId="3" xfId="18" applyFill="1" applyBorder="1" applyAlignment="1">
      <alignment horizontal="center" vertical="center"/>
      <protection/>
    </xf>
    <xf numFmtId="0" fontId="15" fillId="0" borderId="13" xfId="18" applyFont="1" applyBorder="1" applyAlignment="1">
      <alignment horizontal="center"/>
      <protection/>
    </xf>
    <xf numFmtId="0" fontId="15" fillId="0" borderId="12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/>
      <protection/>
    </xf>
    <xf numFmtId="0" fontId="0" fillId="0" borderId="2" xfId="18" applyFont="1" applyBorder="1" applyAlignment="1">
      <alignment horizontal="center"/>
      <protection/>
    </xf>
    <xf numFmtId="0" fontId="15" fillId="0" borderId="12" xfId="0" applyFont="1" applyBorder="1" applyAlignment="1">
      <alignment horizontal="center"/>
    </xf>
    <xf numFmtId="0" fontId="0" fillId="0" borderId="1" xfId="17" applyBorder="1" applyAlignment="1">
      <alignment horizontal="center" vertical="center"/>
      <protection/>
    </xf>
    <xf numFmtId="0" fontId="0" fillId="0" borderId="3" xfId="17" applyBorder="1" applyAlignment="1">
      <alignment horizontal="center" vertical="center"/>
      <protection/>
    </xf>
    <xf numFmtId="0" fontId="0" fillId="0" borderId="8" xfId="17" applyFont="1" applyBorder="1" applyAlignment="1">
      <alignment horizontal="center"/>
      <protection/>
    </xf>
    <xf numFmtId="0" fontId="2" fillId="0" borderId="13" xfId="17" applyFont="1" applyBorder="1" applyAlignment="1">
      <alignment horizontal="center"/>
      <protection/>
    </xf>
    <xf numFmtId="0" fontId="2" fillId="0" borderId="12" xfId="17" applyFont="1" applyBorder="1" applyAlignment="1">
      <alignment horizontal="center"/>
      <protection/>
    </xf>
    <xf numFmtId="0" fontId="2" fillId="0" borderId="1" xfId="17" applyFont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0" fontId="2" fillId="0" borderId="6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4" fillId="3" borderId="26" xfId="17" applyFont="1" applyFill="1" applyBorder="1" applyAlignment="1">
      <alignment horizontal="right"/>
      <protection/>
    </xf>
    <xf numFmtId="0" fontId="0" fillId="0" borderId="12" xfId="17" applyBorder="1" applyAlignment="1">
      <alignment horizontal="center"/>
      <protection/>
    </xf>
    <xf numFmtId="0" fontId="2" fillId="0" borderId="2" xfId="17" applyFont="1" applyBorder="1" applyAlignment="1">
      <alignment horizontal="center" vertical="center"/>
      <protection/>
    </xf>
    <xf numFmtId="0" fontId="0" fillId="0" borderId="27" xfId="17" applyBorder="1" applyAlignment="1">
      <alignment horizontal="center"/>
      <protection/>
    </xf>
    <xf numFmtId="0" fontId="0" fillId="0" borderId="1" xfId="17" applyFont="1" applyBorder="1" applyAlignment="1">
      <alignment horizontal="center"/>
      <protection/>
    </xf>
    <xf numFmtId="0" fontId="0" fillId="0" borderId="11" xfId="17" applyFont="1" applyBorder="1" applyAlignment="1">
      <alignment horizontal="center"/>
      <protection/>
    </xf>
    <xf numFmtId="0" fontId="0" fillId="0" borderId="11" xfId="17" applyFont="1" applyBorder="1" applyAlignment="1">
      <alignment horizontal="center"/>
      <protection/>
    </xf>
    <xf numFmtId="0" fontId="20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17" fillId="0" borderId="28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5" fillId="0" borderId="3" xfId="0" applyFont="1" applyBorder="1" applyAlignment="1">
      <alignment/>
    </xf>
    <xf numFmtId="0" fontId="0" fillId="0" borderId="1" xfId="17" applyFont="1" applyBorder="1" applyAlignment="1">
      <alignment horizontal="center" vertical="center"/>
      <protection/>
    </xf>
    <xf numFmtId="0" fontId="15" fillId="0" borderId="1" xfId="17" applyFont="1" applyBorder="1" applyAlignment="1">
      <alignment horizontal="center" vertical="center"/>
      <protection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0" fontId="15" fillId="0" borderId="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" xfId="0" applyFont="1" applyBorder="1" applyAlignment="1">
      <alignment/>
    </xf>
    <xf numFmtId="0" fontId="15" fillId="0" borderId="3" xfId="0" applyFont="1" applyFill="1" applyBorder="1" applyAlignment="1">
      <alignment/>
    </xf>
    <xf numFmtId="0" fontId="0" fillId="0" borderId="1" xfId="17" applyFont="1" applyBorder="1" applyAlignment="1">
      <alignment horizontal="center"/>
      <protection/>
    </xf>
    <xf numFmtId="0" fontId="0" fillId="0" borderId="6" xfId="17" applyFont="1" applyBorder="1" applyAlignment="1">
      <alignment horizontal="center"/>
      <protection/>
    </xf>
    <xf numFmtId="0" fontId="0" fillId="0" borderId="2" xfId="17" applyFont="1" applyBorder="1" applyAlignment="1">
      <alignment horizontal="center"/>
      <protection/>
    </xf>
    <xf numFmtId="0" fontId="0" fillId="0" borderId="1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 vertical="center"/>
      <protection/>
    </xf>
    <xf numFmtId="0" fontId="21" fillId="0" borderId="1" xfId="0" applyFont="1" applyBorder="1" applyAlignment="1">
      <alignment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3" borderId="34" xfId="17" applyFont="1" applyFill="1" applyBorder="1" applyAlignment="1">
      <alignment/>
      <protection/>
    </xf>
    <xf numFmtId="0" fontId="4" fillId="3" borderId="35" xfId="17" applyFont="1" applyFill="1" applyBorder="1" applyAlignment="1">
      <alignment/>
      <protection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5" fillId="0" borderId="25" xfId="18" applyFont="1" applyBorder="1" applyAlignment="1">
      <alignment horizontal="center"/>
      <protection/>
    </xf>
    <xf numFmtId="0" fontId="2" fillId="0" borderId="24" xfId="18" applyFont="1" applyBorder="1" applyAlignment="1">
      <alignment horizontal="center"/>
      <protection/>
    </xf>
    <xf numFmtId="0" fontId="0" fillId="0" borderId="24" xfId="18" applyFont="1" applyBorder="1" applyAlignment="1">
      <alignment horizontal="center"/>
      <protection/>
    </xf>
    <xf numFmtId="0" fontId="15" fillId="0" borderId="8" xfId="18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14" xfId="18" applyFont="1" applyBorder="1" applyAlignment="1">
      <alignment horizontal="center"/>
      <protection/>
    </xf>
    <xf numFmtId="0" fontId="15" fillId="0" borderId="33" xfId="18" applyFont="1" applyBorder="1" applyAlignment="1">
      <alignment horizontal="center"/>
      <protection/>
    </xf>
    <xf numFmtId="0" fontId="2" fillId="0" borderId="29" xfId="18" applyFont="1" applyBorder="1" applyAlignment="1">
      <alignment horizontal="center"/>
      <protection/>
    </xf>
    <xf numFmtId="0" fontId="0" fillId="0" borderId="29" xfId="18" applyFont="1" applyBorder="1" applyAlignment="1">
      <alignment horizontal="center"/>
      <protection/>
    </xf>
    <xf numFmtId="0" fontId="0" fillId="0" borderId="9" xfId="0" applyFill="1" applyBorder="1" applyAlignment="1">
      <alignment horizontal="center"/>
    </xf>
    <xf numFmtId="0" fontId="0" fillId="0" borderId="2" xfId="17" applyFont="1" applyBorder="1" applyAlignment="1">
      <alignment horizontal="center"/>
      <protection/>
    </xf>
    <xf numFmtId="0" fontId="20" fillId="0" borderId="1" xfId="0" applyFont="1" applyBorder="1" applyAlignment="1">
      <alignment horizontal="left"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13" xfId="17" applyBorder="1" applyAlignment="1">
      <alignment horizontal="center"/>
      <protection/>
    </xf>
    <xf numFmtId="0" fontId="2" fillId="0" borderId="11" xfId="17" applyFont="1" applyBorder="1" applyAlignment="1">
      <alignment horizontal="center" vertical="center"/>
      <protection/>
    </xf>
    <xf numFmtId="0" fontId="0" fillId="0" borderId="10" xfId="17" applyBorder="1" applyAlignment="1">
      <alignment horizontal="center" vertical="center"/>
      <protection/>
    </xf>
    <xf numFmtId="0" fontId="15" fillId="0" borderId="2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2" xfId="17" applyFont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23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15" fillId="0" borderId="3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23" xfId="17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15" applyFont="1" applyFill="1" applyBorder="1" applyAlignment="1">
      <alignment horizontal="center" vertical="center"/>
      <protection/>
    </xf>
    <xf numFmtId="0" fontId="15" fillId="0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32" xfId="18" applyBorder="1" applyAlignment="1">
      <alignment horizontal="center"/>
      <protection/>
    </xf>
    <xf numFmtId="0" fontId="0" fillId="0" borderId="4" xfId="18" applyBorder="1" applyAlignment="1">
      <alignment horizontal="center"/>
      <protection/>
    </xf>
    <xf numFmtId="0" fontId="0" fillId="0" borderId="23" xfId="18" applyBorder="1" applyAlignment="1">
      <alignment horizontal="center"/>
      <protection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3" xfId="18" applyBorder="1" applyAlignment="1">
      <alignment horizontal="center" vertical="center"/>
      <protection/>
    </xf>
    <xf numFmtId="0" fontId="15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" xfId="18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7" fillId="0" borderId="28" xfId="0" applyFont="1" applyFill="1" applyBorder="1" applyAlignment="1">
      <alignment/>
    </xf>
    <xf numFmtId="0" fontId="4" fillId="3" borderId="37" xfId="0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0" xfId="19" applyFont="1" applyBorder="1" applyAlignment="1">
      <alignment vertical="center"/>
      <protection/>
    </xf>
    <xf numFmtId="0" fontId="2" fillId="0" borderId="0" xfId="18" applyFont="1" applyBorder="1" applyAlignment="1">
      <alignment horizontal="center" vertical="center"/>
      <protection/>
    </xf>
    <xf numFmtId="0" fontId="0" fillId="0" borderId="0" xfId="18" applyBorder="1" applyAlignment="1">
      <alignment horizontal="center" vertical="center"/>
      <protection/>
    </xf>
    <xf numFmtId="0" fontId="0" fillId="0" borderId="0" xfId="18" applyFill="1" applyBorder="1" applyAlignment="1">
      <alignment horizontal="center" vertical="center"/>
      <protection/>
    </xf>
    <xf numFmtId="16" fontId="0" fillId="0" borderId="0" xfId="18" applyNumberFormat="1" applyBorder="1" applyAlignment="1">
      <alignment horizontal="center" vertical="center"/>
      <protection/>
    </xf>
    <xf numFmtId="0" fontId="0" fillId="0" borderId="0" xfId="18" applyFont="1" applyBorder="1" applyAlignment="1">
      <alignment horizontal="center" vertical="center"/>
      <protection/>
    </xf>
    <xf numFmtId="0" fontId="0" fillId="0" borderId="2" xfId="18" applyFont="1" applyFill="1" applyBorder="1" applyAlignment="1">
      <alignment horizontal="center"/>
      <protection/>
    </xf>
    <xf numFmtId="0" fontId="24" fillId="0" borderId="0" xfId="0" applyFont="1" applyBorder="1" applyAlignment="1">
      <alignment/>
    </xf>
    <xf numFmtId="0" fontId="0" fillId="0" borderId="5" xfId="16" applyFont="1" applyFill="1" applyBorder="1" applyAlignment="1">
      <alignment horizontal="center" vertical="center"/>
      <protection/>
    </xf>
    <xf numFmtId="0" fontId="11" fillId="0" borderId="0" xfId="16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6" xfId="16" applyFont="1" applyFill="1" applyBorder="1" applyAlignment="1">
      <alignment horizontal="center" vertical="center"/>
      <protection/>
    </xf>
    <xf numFmtId="0" fontId="2" fillId="0" borderId="24" xfId="16" applyFont="1" applyFill="1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0" fontId="2" fillId="0" borderId="0" xfId="16" applyFont="1" applyFill="1" applyBorder="1" applyAlignment="1">
      <alignment horizontal="center" vertical="center"/>
      <protection/>
    </xf>
    <xf numFmtId="0" fontId="0" fillId="0" borderId="6" xfId="16" applyFont="1" applyFill="1" applyBorder="1" applyAlignment="1">
      <alignment horizontal="center" vertical="center"/>
      <protection/>
    </xf>
    <xf numFmtId="0" fontId="0" fillId="4" borderId="24" xfId="16" applyFont="1" applyFill="1" applyBorder="1" applyAlignment="1">
      <alignment horizontal="center" vertical="center"/>
      <protection/>
    </xf>
    <xf numFmtId="0" fontId="0" fillId="4" borderId="1" xfId="16" applyFont="1" applyFill="1" applyBorder="1" applyAlignment="1">
      <alignment horizontal="center" vertical="center"/>
      <protection/>
    </xf>
    <xf numFmtId="0" fontId="0" fillId="4" borderId="2" xfId="1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7" xfId="16" applyFont="1" applyFill="1" applyBorder="1" applyAlignment="1">
      <alignment horizontal="center" vertical="center"/>
      <protection/>
    </xf>
    <xf numFmtId="0" fontId="0" fillId="4" borderId="38" xfId="16" applyFont="1" applyFill="1" applyBorder="1" applyAlignment="1">
      <alignment horizontal="center" vertical="center"/>
      <protection/>
    </xf>
    <xf numFmtId="0" fontId="0" fillId="4" borderId="3" xfId="16" applyFont="1" applyFill="1" applyBorder="1" applyAlignment="1">
      <alignment horizontal="center" vertical="center"/>
      <protection/>
    </xf>
    <xf numFmtId="0" fontId="0" fillId="4" borderId="9" xfId="16" applyFont="1" applyFill="1" applyBorder="1" applyAlignment="1">
      <alignment horizontal="center" vertical="center"/>
      <protection/>
    </xf>
    <xf numFmtId="0" fontId="0" fillId="0" borderId="5" xfId="16" applyFont="1" applyFill="1" applyBorder="1" applyAlignment="1">
      <alignment horizontal="center" vertical="center"/>
      <protection/>
    </xf>
    <xf numFmtId="0" fontId="2" fillId="0" borderId="30" xfId="16" applyFont="1" applyFill="1" applyBorder="1" applyAlignment="1">
      <alignment horizontal="center" vertical="center"/>
      <protection/>
    </xf>
    <xf numFmtId="0" fontId="2" fillId="0" borderId="4" xfId="16" applyFont="1" applyFill="1" applyBorder="1" applyAlignment="1">
      <alignment horizontal="center" vertical="center"/>
      <protection/>
    </xf>
    <xf numFmtId="0" fontId="2" fillId="0" borderId="23" xfId="16" applyFont="1" applyFill="1" applyBorder="1" applyAlignment="1">
      <alignment horizontal="center" vertical="center"/>
      <protection/>
    </xf>
    <xf numFmtId="0" fontId="0" fillId="0" borderId="0" xfId="16" applyFont="1" applyFill="1" applyBorder="1" applyAlignment="1">
      <alignment horizontal="center" vertical="center"/>
      <protection/>
    </xf>
    <xf numFmtId="0" fontId="2" fillId="0" borderId="10" xfId="16" applyFont="1" applyFill="1" applyBorder="1" applyAlignment="1">
      <alignment horizontal="center" vertical="center"/>
      <protection/>
    </xf>
    <xf numFmtId="0" fontId="2" fillId="0" borderId="39" xfId="16" applyFont="1" applyFill="1" applyBorder="1" applyAlignment="1">
      <alignment horizontal="center" vertical="center"/>
      <protection/>
    </xf>
    <xf numFmtId="0" fontId="0" fillId="4" borderId="11" xfId="16" applyFont="1" applyFill="1" applyBorder="1" applyAlignment="1">
      <alignment horizontal="center" vertical="center"/>
      <protection/>
    </xf>
    <xf numFmtId="0" fontId="0" fillId="4" borderId="29" xfId="16" applyFont="1" applyFill="1" applyBorder="1" applyAlignment="1">
      <alignment horizontal="center" vertical="center"/>
      <protection/>
    </xf>
    <xf numFmtId="0" fontId="0" fillId="4" borderId="40" xfId="16" applyFont="1" applyFill="1" applyBorder="1" applyAlignment="1">
      <alignment horizontal="center" vertical="center"/>
      <protection/>
    </xf>
    <xf numFmtId="0" fontId="0" fillId="4" borderId="41" xfId="1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2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" fontId="0" fillId="0" borderId="1" xfId="0" applyNumberFormat="1" applyFill="1" applyBorder="1" applyAlignment="1">
      <alignment horizontal="center" vertical="center"/>
    </xf>
    <xf numFmtId="1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" fontId="0" fillId="0" borderId="48" xfId="0" applyNumberFormat="1" applyBorder="1" applyAlignment="1">
      <alignment horizontal="center" vertical="center"/>
    </xf>
    <xf numFmtId="16" fontId="0" fillId="0" borderId="39" xfId="0" applyNumberFormat="1" applyBorder="1" applyAlignment="1">
      <alignment horizontal="center" vertical="center"/>
    </xf>
    <xf numFmtId="1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4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4" xfId="0" applyFont="1" applyFill="1" applyBorder="1" applyAlignment="1">
      <alignment horizontal="left"/>
    </xf>
    <xf numFmtId="1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" fontId="0" fillId="0" borderId="1" xfId="17" applyNumberFormat="1" applyBorder="1" applyAlignment="1">
      <alignment horizontal="center" vertical="center"/>
      <protection/>
    </xf>
    <xf numFmtId="0" fontId="0" fillId="0" borderId="1" xfId="17" applyBorder="1" applyAlignment="1">
      <alignment horizontal="center" vertical="center"/>
      <protection/>
    </xf>
    <xf numFmtId="0" fontId="0" fillId="0" borderId="3" xfId="17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6" fontId="0" fillId="0" borderId="3" xfId="17" applyNumberFormat="1" applyBorder="1" applyAlignment="1">
      <alignment horizontal="center" vertical="center"/>
      <protection/>
    </xf>
    <xf numFmtId="16" fontId="0" fillId="0" borderId="18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0" borderId="34" xfId="17" applyFont="1" applyBorder="1" applyAlignment="1">
      <alignment horizontal="center"/>
      <protection/>
    </xf>
    <xf numFmtId="0" fontId="26" fillId="0" borderId="49" xfId="17" applyFont="1" applyBorder="1" applyAlignment="1">
      <alignment horizontal="center"/>
      <protection/>
    </xf>
    <xf numFmtId="0" fontId="26" fillId="0" borderId="35" xfId="17" applyFont="1" applyBorder="1" applyAlignment="1">
      <alignment horizontal="center"/>
      <protection/>
    </xf>
    <xf numFmtId="16" fontId="0" fillId="0" borderId="2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6" fontId="0" fillId="0" borderId="20" xfId="0" applyNumberFormat="1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right"/>
    </xf>
    <xf numFmtId="0" fontId="25" fillId="3" borderId="35" xfId="0" applyFont="1" applyFill="1" applyBorder="1" applyAlignment="1">
      <alignment horizontal="right"/>
    </xf>
    <xf numFmtId="0" fontId="25" fillId="3" borderId="49" xfId="0" applyFont="1" applyFill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16" fontId="0" fillId="0" borderId="2" xfId="17" applyNumberFormat="1" applyBorder="1" applyAlignment="1">
      <alignment horizontal="center" vertical="center"/>
      <protection/>
    </xf>
    <xf numFmtId="0" fontId="0" fillId="0" borderId="2" xfId="17" applyBorder="1" applyAlignment="1">
      <alignment horizontal="center" vertical="center"/>
      <protection/>
    </xf>
    <xf numFmtId="16" fontId="0" fillId="0" borderId="11" xfId="17" applyNumberFormat="1" applyBorder="1" applyAlignment="1">
      <alignment horizontal="center" vertical="center"/>
      <protection/>
    </xf>
    <xf numFmtId="0" fontId="0" fillId="0" borderId="40" xfId="17" applyBorder="1" applyAlignment="1">
      <alignment horizontal="center" vertical="center"/>
      <protection/>
    </xf>
    <xf numFmtId="16" fontId="0" fillId="0" borderId="6" xfId="17" applyNumberFormat="1" applyBorder="1" applyAlignment="1">
      <alignment horizontal="center" vertical="center"/>
      <protection/>
    </xf>
    <xf numFmtId="0" fontId="0" fillId="0" borderId="7" xfId="17" applyBorder="1" applyAlignment="1">
      <alignment horizontal="center" vertical="center"/>
      <protection/>
    </xf>
    <xf numFmtId="0" fontId="0" fillId="0" borderId="6" xfId="17" applyBorder="1" applyAlignment="1">
      <alignment horizontal="center" vertical="center"/>
      <protection/>
    </xf>
    <xf numFmtId="0" fontId="0" fillId="0" borderId="11" xfId="17" applyBorder="1" applyAlignment="1">
      <alignment horizontal="center" vertical="center"/>
      <protection/>
    </xf>
    <xf numFmtId="0" fontId="2" fillId="0" borderId="15" xfId="17" applyFont="1" applyBorder="1" applyAlignment="1">
      <alignment horizontal="center" vertical="center"/>
      <protection/>
    </xf>
    <xf numFmtId="0" fontId="2" fillId="0" borderId="51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16" fontId="0" fillId="0" borderId="24" xfId="17" applyNumberFormat="1" applyFont="1" applyBorder="1" applyAlignment="1">
      <alignment horizontal="center" vertical="center"/>
      <protection/>
    </xf>
    <xf numFmtId="0" fontId="0" fillId="0" borderId="38" xfId="17" applyBorder="1" applyAlignment="1">
      <alignment horizontal="center" vertical="center"/>
      <protection/>
    </xf>
    <xf numFmtId="0" fontId="0" fillId="0" borderId="24" xfId="17" applyBorder="1" applyAlignment="1">
      <alignment horizontal="center" vertical="center"/>
      <protection/>
    </xf>
    <xf numFmtId="0" fontId="2" fillId="0" borderId="26" xfId="17" applyFont="1" applyFill="1" applyBorder="1" applyAlignment="1">
      <alignment horizontal="center" vertical="center"/>
      <protection/>
    </xf>
    <xf numFmtId="0" fontId="2" fillId="0" borderId="44" xfId="17" applyFont="1" applyFill="1" applyBorder="1" applyAlignment="1">
      <alignment horizontal="center" vertical="center"/>
      <protection/>
    </xf>
    <xf numFmtId="0" fontId="2" fillId="0" borderId="45" xfId="17" applyFont="1" applyFill="1" applyBorder="1" applyAlignment="1">
      <alignment horizontal="center" vertical="center"/>
      <protection/>
    </xf>
    <xf numFmtId="0" fontId="2" fillId="0" borderId="8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center"/>
      <protection/>
    </xf>
    <xf numFmtId="0" fontId="2" fillId="0" borderId="42" xfId="17" applyFont="1" applyBorder="1" applyAlignment="1">
      <alignment horizontal="center" vertical="center"/>
      <protection/>
    </xf>
    <xf numFmtId="0" fontId="0" fillId="0" borderId="30" xfId="17" applyBorder="1" applyAlignment="1">
      <alignment horizontal="center" vertical="center"/>
      <protection/>
    </xf>
    <xf numFmtId="0" fontId="2" fillId="0" borderId="8" xfId="0" applyFont="1" applyBorder="1" applyAlignment="1">
      <alignment horizontal="center"/>
    </xf>
    <xf numFmtId="16" fontId="0" fillId="0" borderId="42" xfId="0" applyNumberFormat="1" applyBorder="1" applyAlignment="1">
      <alignment horizontal="center" vertical="center"/>
    </xf>
    <xf numFmtId="16" fontId="0" fillId="0" borderId="30" xfId="0" applyNumberFormat="1" applyBorder="1" applyAlignment="1">
      <alignment horizontal="center" vertical="center"/>
    </xf>
    <xf numFmtId="16" fontId="0" fillId="0" borderId="23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3" borderId="26" xfId="0" applyFont="1" applyFill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4" fillId="3" borderId="26" xfId="0" applyFont="1" applyFill="1" applyBorder="1" applyAlignment="1">
      <alignment horizontal="right"/>
    </xf>
    <xf numFmtId="0" fontId="25" fillId="3" borderId="54" xfId="0" applyFont="1" applyFill="1" applyBorder="1" applyAlignment="1">
      <alignment horizontal="right"/>
    </xf>
    <xf numFmtId="0" fontId="25" fillId="3" borderId="37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16" fontId="0" fillId="0" borderId="24" xfId="0" applyNumberFormat="1" applyFill="1" applyBorder="1" applyAlignment="1">
      <alignment horizontal="center" vertical="center"/>
    </xf>
    <xf numFmtId="16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" fontId="0" fillId="0" borderId="9" xfId="0" applyNumberFormat="1" applyFill="1" applyBorder="1" applyAlignment="1">
      <alignment horizontal="center" vertical="center"/>
    </xf>
    <xf numFmtId="16" fontId="0" fillId="0" borderId="38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3" borderId="3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17" applyBorder="1" applyAlignment="1">
      <alignment horizontal="center" vertical="center"/>
      <protection/>
    </xf>
    <xf numFmtId="16" fontId="0" fillId="0" borderId="17" xfId="17" applyNumberFormat="1" applyBorder="1" applyAlignment="1">
      <alignment horizontal="center" vertical="center"/>
      <protection/>
    </xf>
    <xf numFmtId="16" fontId="0" fillId="0" borderId="20" xfId="17" applyNumberFormat="1" applyBorder="1" applyAlignment="1">
      <alignment horizontal="center" vertical="center"/>
      <protection/>
    </xf>
    <xf numFmtId="16" fontId="0" fillId="0" borderId="24" xfId="17" applyNumberFormat="1" applyBorder="1" applyAlignment="1">
      <alignment horizontal="center" vertical="center"/>
      <protection/>
    </xf>
    <xf numFmtId="16" fontId="0" fillId="0" borderId="4" xfId="17" applyNumberFormat="1" applyBorder="1" applyAlignment="1">
      <alignment horizontal="center" vertical="center"/>
      <protection/>
    </xf>
    <xf numFmtId="0" fontId="4" fillId="3" borderId="34" xfId="17" applyFont="1" applyFill="1" applyBorder="1" applyAlignment="1">
      <alignment horizontal="left"/>
      <protection/>
    </xf>
    <xf numFmtId="0" fontId="4" fillId="3" borderId="49" xfId="17" applyFont="1" applyFill="1" applyBorder="1" applyAlignment="1">
      <alignment horizontal="left"/>
      <protection/>
    </xf>
    <xf numFmtId="0" fontId="4" fillId="3" borderId="35" xfId="17" applyFont="1" applyFill="1" applyBorder="1" applyAlignment="1">
      <alignment horizontal="left"/>
      <protection/>
    </xf>
    <xf numFmtId="0" fontId="2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" fontId="0" fillId="0" borderId="32" xfId="0" applyNumberFormat="1" applyBorder="1" applyAlignment="1">
      <alignment horizontal="center" vertical="center"/>
    </xf>
    <xf numFmtId="16" fontId="0" fillId="0" borderId="55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0" fontId="4" fillId="3" borderId="35" xfId="0" applyFont="1" applyFill="1" applyBorder="1" applyAlignment="1">
      <alignment horizontal="right"/>
    </xf>
    <xf numFmtId="16" fontId="0" fillId="0" borderId="18" xfId="17" applyNumberFormat="1" applyBorder="1" applyAlignment="1">
      <alignment horizontal="center" vertical="center"/>
      <protection/>
    </xf>
    <xf numFmtId="16" fontId="0" fillId="0" borderId="23" xfId="17" applyNumberFormat="1" applyBorder="1" applyAlignment="1">
      <alignment horizontal="center" vertical="center"/>
      <protection/>
    </xf>
    <xf numFmtId="16" fontId="0" fillId="0" borderId="21" xfId="17" applyNumberFormat="1" applyBorder="1" applyAlignment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16" fontId="0" fillId="0" borderId="9" xfId="0" applyNumberFormat="1" applyBorder="1" applyAlignment="1">
      <alignment horizontal="center" vertical="center"/>
    </xf>
    <xf numFmtId="16" fontId="0" fillId="0" borderId="60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26" fillId="0" borderId="34" xfId="19" applyFont="1" applyBorder="1" applyAlignment="1">
      <alignment horizontal="center" vertical="center"/>
      <protection/>
    </xf>
    <xf numFmtId="0" fontId="26" fillId="0" borderId="49" xfId="19" applyFont="1" applyBorder="1" applyAlignment="1">
      <alignment horizontal="center" vertical="center"/>
      <protection/>
    </xf>
    <xf numFmtId="0" fontId="26" fillId="0" borderId="35" xfId="19" applyFont="1" applyBorder="1" applyAlignment="1">
      <alignment horizontal="center" vertical="center"/>
      <protection/>
    </xf>
    <xf numFmtId="16" fontId="0" fillId="0" borderId="29" xfId="18" applyNumberFormat="1" applyBorder="1" applyAlignment="1">
      <alignment horizontal="center" vertical="center"/>
      <protection/>
    </xf>
    <xf numFmtId="0" fontId="0" fillId="0" borderId="29" xfId="18" applyBorder="1" applyAlignment="1">
      <alignment horizontal="center" vertical="center"/>
      <protection/>
    </xf>
    <xf numFmtId="16" fontId="0" fillId="0" borderId="24" xfId="18" applyNumberFormat="1" applyBorder="1" applyAlignment="1">
      <alignment horizontal="center" vertical="center"/>
      <protection/>
    </xf>
    <xf numFmtId="0" fontId="0" fillId="0" borderId="38" xfId="18" applyBorder="1" applyAlignment="1">
      <alignment horizontal="center" vertical="center"/>
      <protection/>
    </xf>
    <xf numFmtId="16" fontId="0" fillId="0" borderId="1" xfId="18" applyNumberFormat="1" applyBorder="1" applyAlignment="1">
      <alignment horizontal="center" vertical="center"/>
      <protection/>
    </xf>
    <xf numFmtId="0" fontId="0" fillId="0" borderId="3" xfId="18" applyBorder="1" applyAlignment="1">
      <alignment horizontal="center" vertical="center"/>
      <protection/>
    </xf>
    <xf numFmtId="0" fontId="0" fillId="0" borderId="41" xfId="18" applyBorder="1" applyAlignment="1">
      <alignment horizontal="center" vertical="center"/>
      <protection/>
    </xf>
    <xf numFmtId="0" fontId="0" fillId="0" borderId="24" xfId="18" applyBorder="1" applyAlignment="1">
      <alignment horizontal="center" vertical="center"/>
      <protection/>
    </xf>
    <xf numFmtId="0" fontId="0" fillId="0" borderId="1" xfId="18" applyBorder="1" applyAlignment="1">
      <alignment horizontal="center" vertical="center"/>
      <protection/>
    </xf>
    <xf numFmtId="16" fontId="0" fillId="0" borderId="2" xfId="18" applyNumberFormat="1" applyFont="1" applyBorder="1" applyAlignment="1">
      <alignment horizontal="center" vertical="center"/>
      <protection/>
    </xf>
    <xf numFmtId="0" fontId="0" fillId="0" borderId="9" xfId="18" applyBorder="1" applyAlignment="1">
      <alignment horizontal="center" vertical="center"/>
      <protection/>
    </xf>
    <xf numFmtId="16" fontId="0" fillId="0" borderId="6" xfId="18" applyNumberFormat="1" applyBorder="1" applyAlignment="1">
      <alignment horizontal="center" vertical="center"/>
      <protection/>
    </xf>
    <xf numFmtId="0" fontId="0" fillId="0" borderId="7" xfId="18" applyBorder="1" applyAlignment="1">
      <alignment horizontal="center" vertical="center"/>
      <protection/>
    </xf>
    <xf numFmtId="16" fontId="0" fillId="0" borderId="2" xfId="18" applyNumberFormat="1" applyBorder="1" applyAlignment="1">
      <alignment horizontal="center" vertical="center"/>
      <protection/>
    </xf>
    <xf numFmtId="16" fontId="0" fillId="0" borderId="6" xfId="18" applyNumberFormat="1" applyFont="1" applyBorder="1" applyAlignment="1">
      <alignment horizontal="center" vertical="center"/>
      <protection/>
    </xf>
    <xf numFmtId="16" fontId="0" fillId="0" borderId="1" xfId="18" applyNumberFormat="1" applyFont="1" applyBorder="1" applyAlignment="1">
      <alignment horizontal="center" vertical="center"/>
      <protection/>
    </xf>
    <xf numFmtId="0" fontId="0" fillId="0" borderId="1" xfId="18" applyFill="1" applyBorder="1" applyAlignment="1">
      <alignment horizontal="center" vertical="center"/>
      <protection/>
    </xf>
    <xf numFmtId="0" fontId="0" fillId="0" borderId="3" xfId="18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2" fillId="0" borderId="6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2" xfId="18" applyBorder="1" applyAlignment="1">
      <alignment horizontal="center" vertical="center"/>
      <protection/>
    </xf>
    <xf numFmtId="0" fontId="0" fillId="0" borderId="6" xfId="18" applyBorder="1" applyAlignment="1">
      <alignment horizontal="center" vertical="center"/>
      <protection/>
    </xf>
    <xf numFmtId="16" fontId="0" fillId="0" borderId="2" xfId="18" applyNumberFormat="1" applyFont="1" applyFill="1" applyBorder="1" applyAlignment="1">
      <alignment horizontal="center" vertical="center"/>
      <protection/>
    </xf>
    <xf numFmtId="0" fontId="0" fillId="0" borderId="2" xfId="18" applyFill="1" applyBorder="1" applyAlignment="1">
      <alignment horizontal="center" vertical="center"/>
      <protection/>
    </xf>
    <xf numFmtId="16" fontId="0" fillId="0" borderId="1" xfId="18" applyNumberFormat="1" applyFont="1" applyFill="1" applyBorder="1" applyAlignment="1">
      <alignment horizontal="center" vertical="center"/>
      <protection/>
    </xf>
    <xf numFmtId="16" fontId="0" fillId="0" borderId="1" xfId="18" applyNumberFormat="1" applyFont="1" applyBorder="1" applyAlignment="1">
      <alignment horizontal="center" vertical="center"/>
      <protection/>
    </xf>
    <xf numFmtId="0" fontId="2" fillId="0" borderId="55" xfId="18" applyFont="1" applyBorder="1" applyAlignment="1">
      <alignment horizontal="center" vertical="center"/>
      <protection/>
    </xf>
    <xf numFmtId="0" fontId="0" fillId="0" borderId="10" xfId="18" applyBorder="1" applyAlignment="1">
      <alignment horizontal="center" vertical="center"/>
      <protection/>
    </xf>
    <xf numFmtId="0" fontId="2" fillId="0" borderId="18" xfId="18" applyFont="1" applyBorder="1" applyAlignment="1">
      <alignment horizontal="center" vertical="center"/>
      <protection/>
    </xf>
    <xf numFmtId="0" fontId="0" fillId="0" borderId="23" xfId="18" applyBorder="1" applyAlignment="1">
      <alignment horizontal="center" vertical="center"/>
      <protection/>
    </xf>
    <xf numFmtId="0" fontId="2" fillId="0" borderId="52" xfId="18" applyFont="1" applyBorder="1" applyAlignment="1">
      <alignment horizontal="center" vertical="center"/>
      <protection/>
    </xf>
    <xf numFmtId="0" fontId="2" fillId="0" borderId="46" xfId="18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center" vertical="center"/>
      <protection/>
    </xf>
    <xf numFmtId="0" fontId="2" fillId="0" borderId="17" xfId="18" applyFont="1" applyBorder="1" applyAlignment="1">
      <alignment horizontal="center" vertical="center"/>
      <protection/>
    </xf>
    <xf numFmtId="0" fontId="2" fillId="0" borderId="16" xfId="18" applyFont="1" applyBorder="1" applyAlignment="1">
      <alignment horizontal="center" vertical="center"/>
      <protection/>
    </xf>
    <xf numFmtId="0" fontId="0" fillId="0" borderId="32" xfId="18" applyBorder="1" applyAlignment="1">
      <alignment horizontal="center" vertical="center"/>
      <protection/>
    </xf>
    <xf numFmtId="0" fontId="2" fillId="0" borderId="47" xfId="18" applyFont="1" applyBorder="1" applyAlignment="1">
      <alignment horizontal="center" vertical="center"/>
      <protection/>
    </xf>
    <xf numFmtId="0" fontId="2" fillId="0" borderId="44" xfId="18" applyFont="1" applyBorder="1" applyAlignment="1">
      <alignment horizontal="center" vertical="center"/>
      <protection/>
    </xf>
    <xf numFmtId="0" fontId="2" fillId="0" borderId="45" xfId="18" applyFont="1" applyBorder="1" applyAlignment="1">
      <alignment horizontal="center" vertical="center"/>
      <protection/>
    </xf>
    <xf numFmtId="0" fontId="2" fillId="0" borderId="42" xfId="18" applyFont="1" applyBorder="1" applyAlignment="1">
      <alignment horizontal="center" vertical="center"/>
      <protection/>
    </xf>
    <xf numFmtId="0" fontId="2" fillId="0" borderId="43" xfId="18" applyFont="1" applyBorder="1" applyAlignment="1">
      <alignment horizontal="center" vertical="center"/>
      <protection/>
    </xf>
    <xf numFmtId="0" fontId="2" fillId="0" borderId="30" xfId="18" applyFont="1" applyBorder="1" applyAlignment="1">
      <alignment horizontal="center" vertical="center"/>
      <protection/>
    </xf>
    <xf numFmtId="0" fontId="2" fillId="0" borderId="10" xfId="18" applyFont="1" applyBorder="1" applyAlignment="1">
      <alignment horizontal="center"/>
      <protection/>
    </xf>
    <xf numFmtId="0" fontId="2" fillId="0" borderId="61" xfId="18" applyFont="1" applyBorder="1" applyAlignment="1">
      <alignment horizontal="center"/>
      <protection/>
    </xf>
    <xf numFmtId="0" fontId="0" fillId="0" borderId="30" xfId="18" applyBorder="1" applyAlignment="1">
      <alignment horizontal="center"/>
      <protection/>
    </xf>
    <xf numFmtId="0" fontId="4" fillId="3" borderId="26" xfId="18" applyFont="1" applyFill="1" applyBorder="1" applyAlignment="1">
      <alignment horizontal="left"/>
      <protection/>
    </xf>
    <xf numFmtId="0" fontId="24" fillId="0" borderId="37" xfId="18" applyFont="1" applyBorder="1" applyAlignment="1">
      <alignment horizontal="left"/>
      <protection/>
    </xf>
    <xf numFmtId="0" fontId="24" fillId="0" borderId="54" xfId="18" applyFont="1" applyBorder="1" applyAlignment="1">
      <alignment horizontal="left"/>
      <protection/>
    </xf>
    <xf numFmtId="0" fontId="4" fillId="3" borderId="34" xfId="18" applyFont="1" applyFill="1" applyBorder="1" applyAlignment="1">
      <alignment horizontal="right"/>
      <protection/>
    </xf>
    <xf numFmtId="0" fontId="4" fillId="3" borderId="49" xfId="18" applyFont="1" applyFill="1" applyBorder="1" applyAlignment="1">
      <alignment horizontal="right"/>
      <protection/>
    </xf>
    <xf numFmtId="0" fontId="25" fillId="3" borderId="35" xfId="18" applyFont="1" applyFill="1" applyBorder="1" applyAlignment="1">
      <alignment horizontal="right"/>
      <protection/>
    </xf>
    <xf numFmtId="0" fontId="4" fillId="3" borderId="1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26" fillId="0" borderId="1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" fontId="0" fillId="0" borderId="38" xfId="0" applyNumberForma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4" fillId="0" borderId="35" xfId="0" applyFont="1" applyBorder="1" applyAlignment="1">
      <alignment/>
    </xf>
    <xf numFmtId="1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Fill="1" applyBorder="1" applyAlignment="1" quotePrefix="1">
      <alignment horizontal="center" vertical="center"/>
    </xf>
    <xf numFmtId="0" fontId="0" fillId="0" borderId="30" xfId="0" applyBorder="1" applyAlignment="1">
      <alignment horizontal="center"/>
    </xf>
    <xf numFmtId="0" fontId="4" fillId="3" borderId="49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0" fillId="2" borderId="1" xfId="0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" fontId="0" fillId="0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3" borderId="37" xfId="18" applyFont="1" applyFill="1" applyBorder="1" applyAlignment="1">
      <alignment horizontal="left"/>
      <protection/>
    </xf>
    <xf numFmtId="0" fontId="4" fillId="3" borderId="54" xfId="18" applyFont="1" applyFill="1" applyBorder="1" applyAlignment="1">
      <alignment horizontal="left"/>
      <protection/>
    </xf>
    <xf numFmtId="0" fontId="4" fillId="3" borderId="34" xfId="18" applyFont="1" applyFill="1" applyBorder="1" applyAlignment="1">
      <alignment horizontal="center"/>
      <protection/>
    </xf>
    <xf numFmtId="0" fontId="4" fillId="3" borderId="35" xfId="18" applyFont="1" applyFill="1" applyBorder="1" applyAlignment="1">
      <alignment horizontal="center"/>
      <protection/>
    </xf>
    <xf numFmtId="0" fontId="2" fillId="0" borderId="30" xfId="18" applyFont="1" applyBorder="1" applyAlignment="1">
      <alignment horizontal="center"/>
      <protection/>
    </xf>
    <xf numFmtId="0" fontId="2" fillId="0" borderId="10" xfId="18" applyFont="1" applyBorder="1" applyAlignment="1">
      <alignment horizontal="center" vertical="center"/>
      <protection/>
    </xf>
    <xf numFmtId="0" fontId="0" fillId="0" borderId="10" xfId="18" applyBorder="1" applyAlignment="1">
      <alignment horizontal="center"/>
      <protection/>
    </xf>
    <xf numFmtId="16" fontId="0" fillId="0" borderId="55" xfId="18" applyNumberFormat="1" applyBorder="1" applyAlignment="1">
      <alignment horizontal="center" vertical="center"/>
      <protection/>
    </xf>
    <xf numFmtId="16" fontId="0" fillId="0" borderId="42" xfId="18" applyNumberFormat="1" applyBorder="1" applyAlignment="1">
      <alignment horizontal="center" vertical="center"/>
      <protection/>
    </xf>
    <xf numFmtId="16" fontId="0" fillId="0" borderId="10" xfId="18" applyNumberFormat="1" applyBorder="1" applyAlignment="1">
      <alignment horizontal="center" vertical="center"/>
      <protection/>
    </xf>
    <xf numFmtId="16" fontId="0" fillId="0" borderId="30" xfId="18" applyNumberFormat="1" applyBorder="1" applyAlignment="1">
      <alignment horizontal="center" vertical="center"/>
      <protection/>
    </xf>
    <xf numFmtId="16" fontId="0" fillId="0" borderId="58" xfId="18" applyNumberFormat="1" applyBorder="1" applyAlignment="1">
      <alignment horizontal="center" vertical="center"/>
      <protection/>
    </xf>
    <xf numFmtId="16" fontId="0" fillId="0" borderId="60" xfId="18" applyNumberFormat="1" applyBorder="1" applyAlignment="1">
      <alignment horizontal="center" vertical="center"/>
      <protection/>
    </xf>
    <xf numFmtId="0" fontId="0" fillId="0" borderId="55" xfId="18" applyFont="1" applyBorder="1" applyAlignment="1">
      <alignment horizontal="center" vertical="center"/>
      <protection/>
    </xf>
    <xf numFmtId="0" fontId="0" fillId="0" borderId="42" xfId="18" applyFont="1" applyBorder="1" applyAlignment="1">
      <alignment horizontal="center" vertical="center"/>
      <protection/>
    </xf>
    <xf numFmtId="0" fontId="0" fillId="0" borderId="58" xfId="18" applyFont="1" applyBorder="1" applyAlignment="1">
      <alignment horizontal="center" vertical="center"/>
      <protection/>
    </xf>
    <xf numFmtId="0" fontId="0" fillId="0" borderId="60" xfId="18" applyFont="1" applyBorder="1" applyAlignment="1">
      <alignment horizontal="center" vertical="center"/>
      <protection/>
    </xf>
    <xf numFmtId="0" fontId="0" fillId="0" borderId="55" xfId="18" applyFont="1" applyFill="1" applyBorder="1" applyAlignment="1">
      <alignment horizontal="center" vertical="center"/>
      <protection/>
    </xf>
    <xf numFmtId="0" fontId="0" fillId="0" borderId="42" xfId="18" applyFont="1" applyFill="1" applyBorder="1" applyAlignment="1">
      <alignment horizontal="center" vertic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0" fontId="0" fillId="0" borderId="30" xfId="18" applyFont="1" applyFill="1" applyBorder="1" applyAlignment="1">
      <alignment horizontal="center" vertical="center"/>
      <protection/>
    </xf>
    <xf numFmtId="0" fontId="0" fillId="0" borderId="13" xfId="18" applyBorder="1" applyAlignment="1">
      <alignment horizontal="center"/>
      <protection/>
    </xf>
    <xf numFmtId="0" fontId="0" fillId="0" borderId="27" xfId="18" applyBorder="1" applyAlignment="1">
      <alignment horizontal="center"/>
      <protection/>
    </xf>
    <xf numFmtId="0" fontId="4" fillId="3" borderId="34" xfId="18" applyFont="1" applyFill="1" applyBorder="1" applyAlignment="1">
      <alignment horizontal="left"/>
      <protection/>
    </xf>
    <xf numFmtId="0" fontId="4" fillId="3" borderId="35" xfId="18" applyFont="1" applyFill="1" applyBorder="1" applyAlignment="1">
      <alignment horizontal="left"/>
      <protection/>
    </xf>
    <xf numFmtId="0" fontId="15" fillId="0" borderId="2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7" xfId="18" applyNumberFormat="1" applyBorder="1" applyAlignment="1">
      <alignment horizontal="center" vertical="center"/>
      <protection/>
    </xf>
    <xf numFmtId="16" fontId="0" fillId="0" borderId="4" xfId="18" applyNumberFormat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4" xfId="18" applyFont="1" applyFill="1" applyBorder="1" applyAlignment="1">
      <alignment horizontal="center" vertical="center"/>
      <protection/>
    </xf>
    <xf numFmtId="0" fontId="0" fillId="0" borderId="10" xfId="18" applyFont="1" applyBorder="1" applyAlignment="1">
      <alignment horizontal="center" vertical="center"/>
      <protection/>
    </xf>
    <xf numFmtId="0" fontId="0" fillId="0" borderId="30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vertical="center"/>
      <protection/>
    </xf>
    <xf numFmtId="0" fontId="0" fillId="0" borderId="1" xfId="18" applyFont="1" applyBorder="1" applyAlignment="1">
      <alignment horizontal="center" vertical="center"/>
      <protection/>
    </xf>
    <xf numFmtId="0" fontId="0" fillId="0" borderId="3" xfId="18" applyFont="1" applyBorder="1" applyAlignment="1">
      <alignment horizontal="center" vertical="center"/>
      <protection/>
    </xf>
    <xf numFmtId="0" fontId="0" fillId="0" borderId="3" xfId="18" applyFont="1" applyFill="1" applyBorder="1" applyAlignment="1">
      <alignment horizontal="center" vertical="center"/>
      <protection/>
    </xf>
    <xf numFmtId="16" fontId="0" fillId="0" borderId="3" xfId="18" applyNumberFormat="1" applyBorder="1" applyAlignment="1">
      <alignment horizontal="center" vertical="center"/>
      <protection/>
    </xf>
    <xf numFmtId="16" fontId="0" fillId="0" borderId="9" xfId="18" applyNumberFormat="1" applyBorder="1" applyAlignment="1">
      <alignment horizontal="center" vertical="center"/>
      <protection/>
    </xf>
    <xf numFmtId="16" fontId="0" fillId="0" borderId="7" xfId="18" applyNumberFormat="1" applyFont="1" applyBorder="1" applyAlignment="1">
      <alignment horizontal="center" vertical="center"/>
      <protection/>
    </xf>
    <xf numFmtId="0" fontId="0" fillId="0" borderId="8" xfId="18" applyBorder="1" applyAlignment="1">
      <alignment horizontal="center"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/>
      <protection/>
    </xf>
    <xf numFmtId="0" fontId="0" fillId="0" borderId="17" xfId="18" applyFill="1" applyBorder="1" applyAlignment="1">
      <alignment horizontal="center" vertical="center"/>
      <protection/>
    </xf>
    <xf numFmtId="0" fontId="0" fillId="0" borderId="4" xfId="18" applyFill="1" applyBorder="1" applyAlignment="1">
      <alignment horizontal="center" vertical="center"/>
      <protection/>
    </xf>
    <xf numFmtId="0" fontId="4" fillId="3" borderId="62" xfId="18" applyFont="1" applyFill="1" applyBorder="1" applyAlignment="1">
      <alignment horizontal="left"/>
      <protection/>
    </xf>
    <xf numFmtId="0" fontId="4" fillId="3" borderId="52" xfId="18" applyFont="1" applyFill="1" applyBorder="1" applyAlignment="1">
      <alignment horizontal="left"/>
      <protection/>
    </xf>
    <xf numFmtId="0" fontId="4" fillId="3" borderId="52" xfId="18" applyFont="1" applyFill="1" applyBorder="1" applyAlignment="1">
      <alignment horizontal="right"/>
      <protection/>
    </xf>
    <xf numFmtId="0" fontId="25" fillId="3" borderId="56" xfId="18" applyFont="1" applyFill="1" applyBorder="1" applyAlignment="1">
      <alignment horizontal="right"/>
      <protection/>
    </xf>
    <xf numFmtId="0" fontId="0" fillId="0" borderId="20" xfId="18" applyFont="1" applyFill="1" applyBorder="1" applyAlignment="1">
      <alignment horizontal="center" vertical="center"/>
      <protection/>
    </xf>
    <xf numFmtId="0" fontId="0" fillId="0" borderId="20" xfId="18" applyFill="1" applyBorder="1" applyAlignment="1">
      <alignment horizontal="center" vertical="center"/>
      <protection/>
    </xf>
    <xf numFmtId="16" fontId="0" fillId="0" borderId="20" xfId="18" applyNumberFormat="1" applyBorder="1" applyAlignment="1">
      <alignment horizontal="center" vertical="center"/>
      <protection/>
    </xf>
    <xf numFmtId="16" fontId="0" fillId="0" borderId="18" xfId="18" applyNumberFormat="1" applyBorder="1" applyAlignment="1">
      <alignment horizontal="center" vertical="center"/>
      <protection/>
    </xf>
    <xf numFmtId="16" fontId="0" fillId="0" borderId="21" xfId="18" applyNumberFormat="1" applyBorder="1" applyAlignment="1">
      <alignment horizontal="center" vertical="center"/>
      <protection/>
    </xf>
    <xf numFmtId="16" fontId="0" fillId="0" borderId="16" xfId="18" applyNumberFormat="1" applyFont="1" applyBorder="1" applyAlignment="1">
      <alignment horizontal="center" vertical="center"/>
      <protection/>
    </xf>
    <xf numFmtId="16" fontId="0" fillId="0" borderId="19" xfId="18" applyNumberFormat="1" applyFont="1" applyBorder="1" applyAlignment="1">
      <alignment horizontal="center" vertical="center"/>
      <protection/>
    </xf>
    <xf numFmtId="0" fontId="2" fillId="0" borderId="32" xfId="18" applyFont="1" applyBorder="1" applyAlignment="1">
      <alignment horizontal="center" vertical="center"/>
      <protection/>
    </xf>
    <xf numFmtId="16" fontId="0" fillId="0" borderId="23" xfId="18" applyNumberFormat="1" applyBorder="1" applyAlignment="1">
      <alignment horizontal="center" vertical="center"/>
      <protection/>
    </xf>
    <xf numFmtId="16" fontId="0" fillId="0" borderId="32" xfId="18" applyNumberFormat="1" applyFont="1" applyBorder="1" applyAlignment="1">
      <alignment horizontal="center" vertical="center"/>
      <protection/>
    </xf>
    <xf numFmtId="16" fontId="0" fillId="0" borderId="7" xfId="0" applyNumberFormat="1" applyFill="1" applyBorder="1" applyAlignment="1">
      <alignment horizontal="center" vertical="center"/>
    </xf>
    <xf numFmtId="16" fontId="0" fillId="0" borderId="3" xfId="0" applyNumberFormat="1" applyFill="1" applyBorder="1" applyAlignment="1">
      <alignment horizontal="center" vertical="center"/>
    </xf>
    <xf numFmtId="0" fontId="4" fillId="3" borderId="63" xfId="18" applyFont="1" applyFill="1" applyBorder="1" applyAlignment="1">
      <alignment horizontal="left"/>
      <protection/>
    </xf>
    <xf numFmtId="0" fontId="4" fillId="3" borderId="64" xfId="18" applyFont="1" applyFill="1" applyBorder="1" applyAlignment="1">
      <alignment horizontal="left"/>
      <protection/>
    </xf>
    <xf numFmtId="0" fontId="4" fillId="3" borderId="64" xfId="18" applyFont="1" applyFill="1" applyBorder="1" applyAlignment="1">
      <alignment horizontal="right"/>
      <protection/>
    </xf>
    <xf numFmtId="0" fontId="25" fillId="3" borderId="65" xfId="18" applyFont="1" applyFill="1" applyBorder="1" applyAlignment="1">
      <alignment horizontal="right"/>
      <protection/>
    </xf>
    <xf numFmtId="0" fontId="26" fillId="0" borderId="66" xfId="19" applyFont="1" applyBorder="1" applyAlignment="1">
      <alignment horizontal="center" vertical="center"/>
      <protection/>
    </xf>
    <xf numFmtId="0" fontId="26" fillId="0" borderId="64" xfId="19" applyFont="1" applyBorder="1" applyAlignment="1">
      <alignment horizontal="center" vertical="center"/>
      <protection/>
    </xf>
    <xf numFmtId="0" fontId="26" fillId="0" borderId="65" xfId="19" applyFont="1" applyBorder="1" applyAlignment="1">
      <alignment horizontal="center" vertical="center"/>
      <protection/>
    </xf>
    <xf numFmtId="0" fontId="2" fillId="0" borderId="4" xfId="18" applyFont="1" applyBorder="1" applyAlignment="1">
      <alignment horizontal="center"/>
      <protection/>
    </xf>
    <xf numFmtId="11" fontId="0" fillId="0" borderId="1" xfId="0" applyNumberFormat="1" applyFill="1" applyBorder="1" applyAlignment="1">
      <alignment horizontal="center" vertical="center"/>
    </xf>
    <xf numFmtId="11" fontId="0" fillId="0" borderId="4" xfId="0" applyNumberForma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1" fontId="0" fillId="0" borderId="1" xfId="0" applyNumberFormat="1" applyFill="1" applyBorder="1" applyAlignment="1" quotePrefix="1">
      <alignment horizontal="center" vertical="center"/>
    </xf>
    <xf numFmtId="0" fontId="11" fillId="0" borderId="25" xfId="16" applyFont="1" applyFill="1" applyBorder="1" applyAlignment="1">
      <alignment horizontal="center" vertical="center"/>
      <protection/>
    </xf>
    <xf numFmtId="0" fontId="11" fillId="0" borderId="33" xfId="16" applyFont="1" applyFill="1" applyBorder="1" applyAlignment="1">
      <alignment horizontal="center" vertical="center"/>
      <protection/>
    </xf>
    <xf numFmtId="0" fontId="11" fillId="0" borderId="13" xfId="16" applyFont="1" applyFill="1" applyBorder="1" applyAlignment="1">
      <alignment horizontal="center" vertical="center"/>
      <protection/>
    </xf>
  </cellXfs>
  <cellStyles count="13">
    <cellStyle name="Normal" xfId="0"/>
    <cellStyle name="Normal_DP.XLS" xfId="15"/>
    <cellStyle name="Normal_Sheet1" xfId="16"/>
    <cellStyle name="Normal_Sheet1_IA" xfId="17"/>
    <cellStyle name="Normal_Sheet1_TPWC" xfId="18"/>
    <cellStyle name="Normal_TPWC" xfId="19"/>
    <cellStyle name="Percent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123825</xdr:rowOff>
    </xdr:from>
    <xdr:to>
      <xdr:col>4</xdr:col>
      <xdr:colOff>76200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123825"/>
          <a:ext cx="914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238125</xdr:rowOff>
    </xdr:from>
    <xdr:to>
      <xdr:col>3</xdr:col>
      <xdr:colOff>1447800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38125"/>
          <a:ext cx="771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180975</xdr:rowOff>
    </xdr:from>
    <xdr:to>
      <xdr:col>5</xdr:col>
      <xdr:colOff>552450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80975"/>
          <a:ext cx="819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180975</xdr:rowOff>
    </xdr:from>
    <xdr:to>
      <xdr:col>3</xdr:col>
      <xdr:colOff>1343025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80975"/>
          <a:ext cx="79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1085850</xdr:colOff>
      <xdr:row>0</xdr:row>
      <xdr:rowOff>190500</xdr:rowOff>
    </xdr:from>
    <xdr:to>
      <xdr:col>4</xdr:col>
      <xdr:colOff>152400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90500"/>
          <a:ext cx="981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114300</xdr:rowOff>
    </xdr:from>
    <xdr:to>
      <xdr:col>5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1430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508"/>
  <sheetViews>
    <sheetView workbookViewId="0" topLeftCell="A204">
      <selection activeCell="A219" sqref="A219"/>
    </sheetView>
  </sheetViews>
  <sheetFormatPr defaultColWidth="9.140625" defaultRowHeight="12.75"/>
  <cols>
    <col min="1" max="1" width="8.421875" style="0" customWidth="1"/>
    <col min="2" max="2" width="27.00390625" style="0" customWidth="1"/>
    <col min="3" max="3" width="21.28125" style="0" customWidth="1"/>
    <col min="4" max="4" width="9.140625" style="3" customWidth="1"/>
    <col min="7" max="7" width="25.57421875" style="0" customWidth="1"/>
    <col min="8" max="8" width="17.28125" style="0" customWidth="1"/>
    <col min="9" max="9" width="9.421875" style="0" customWidth="1"/>
  </cols>
  <sheetData>
    <row r="1" spans="1:9" ht="15.75">
      <c r="A1" s="11" t="s">
        <v>59</v>
      </c>
      <c r="B1" s="312" t="s">
        <v>1054</v>
      </c>
      <c r="C1" s="313"/>
      <c r="D1" s="44" t="s">
        <v>382</v>
      </c>
      <c r="F1" s="11" t="s">
        <v>59</v>
      </c>
      <c r="G1" s="312" t="s">
        <v>1054</v>
      </c>
      <c r="H1" s="313"/>
      <c r="I1" s="44" t="s">
        <v>382</v>
      </c>
    </row>
    <row r="2" spans="1:9" ht="12.75">
      <c r="A2" s="12" t="s">
        <v>60</v>
      </c>
      <c r="B2" s="2" t="s">
        <v>61</v>
      </c>
      <c r="C2" s="2" t="s">
        <v>62</v>
      </c>
      <c r="D2" s="10" t="s">
        <v>72</v>
      </c>
      <c r="F2" s="12" t="s">
        <v>60</v>
      </c>
      <c r="G2" s="2" t="s">
        <v>61</v>
      </c>
      <c r="H2" s="2" t="s">
        <v>62</v>
      </c>
      <c r="I2" s="10" t="s">
        <v>72</v>
      </c>
    </row>
    <row r="3" spans="1:9" ht="12.75">
      <c r="A3" s="13" t="s">
        <v>530</v>
      </c>
      <c r="B3" s="1" t="s">
        <v>531</v>
      </c>
      <c r="C3" s="1" t="s">
        <v>532</v>
      </c>
      <c r="D3" s="6" t="s">
        <v>73</v>
      </c>
      <c r="F3" s="13" t="s">
        <v>1234</v>
      </c>
      <c r="G3" s="1" t="s">
        <v>1260</v>
      </c>
      <c r="H3" s="63" t="s">
        <v>1271</v>
      </c>
      <c r="I3" s="6" t="s">
        <v>1233</v>
      </c>
    </row>
    <row r="4" spans="1:9" ht="12.75">
      <c r="A4" s="13" t="s">
        <v>63</v>
      </c>
      <c r="B4" s="1" t="s">
        <v>64</v>
      </c>
      <c r="C4" s="1" t="s">
        <v>65</v>
      </c>
      <c r="D4" s="6" t="s">
        <v>74</v>
      </c>
      <c r="F4" s="13" t="s">
        <v>1229</v>
      </c>
      <c r="G4" s="1" t="s">
        <v>1261</v>
      </c>
      <c r="H4" s="63" t="s">
        <v>1272</v>
      </c>
      <c r="I4" s="6" t="s">
        <v>1233</v>
      </c>
    </row>
    <row r="5" spans="1:9" ht="12.75">
      <c r="A5" s="13" t="s">
        <v>66</v>
      </c>
      <c r="B5" s="1" t="s">
        <v>67</v>
      </c>
      <c r="C5" s="1" t="s">
        <v>68</v>
      </c>
      <c r="D5" s="6" t="s">
        <v>75</v>
      </c>
      <c r="F5" s="13" t="s">
        <v>1230</v>
      </c>
      <c r="G5" s="1" t="s">
        <v>1262</v>
      </c>
      <c r="H5" s="63" t="s">
        <v>1273</v>
      </c>
      <c r="I5" s="6" t="s">
        <v>1233</v>
      </c>
    </row>
    <row r="6" spans="1:9" ht="12.75">
      <c r="A6" s="13" t="s">
        <v>707</v>
      </c>
      <c r="B6" s="1" t="s">
        <v>712</v>
      </c>
      <c r="C6" s="63" t="s">
        <v>727</v>
      </c>
      <c r="D6" s="6" t="s">
        <v>1103</v>
      </c>
      <c r="F6" s="13" t="s">
        <v>1231</v>
      </c>
      <c r="G6" s="1" t="s">
        <v>1263</v>
      </c>
      <c r="H6" s="63" t="s">
        <v>1279</v>
      </c>
      <c r="I6" s="6" t="s">
        <v>1233</v>
      </c>
    </row>
    <row r="7" spans="1:9" ht="12.75">
      <c r="A7" s="13" t="s">
        <v>814</v>
      </c>
      <c r="B7" s="1" t="s">
        <v>815</v>
      </c>
      <c r="C7" s="63" t="s">
        <v>816</v>
      </c>
      <c r="D7" s="6" t="s">
        <v>1099</v>
      </c>
      <c r="F7" s="13" t="s">
        <v>1232</v>
      </c>
      <c r="G7" s="1" t="s">
        <v>1277</v>
      </c>
      <c r="H7" s="63" t="s">
        <v>1278</v>
      </c>
      <c r="I7" s="6" t="s">
        <v>1233</v>
      </c>
    </row>
    <row r="8" spans="1:9" ht="12.75">
      <c r="A8" s="41" t="s">
        <v>583</v>
      </c>
      <c r="B8" s="42" t="s">
        <v>555</v>
      </c>
      <c r="C8" s="62" t="s">
        <v>584</v>
      </c>
      <c r="D8" s="43" t="s">
        <v>1099</v>
      </c>
      <c r="F8" s="41" t="s">
        <v>1235</v>
      </c>
      <c r="G8" s="42" t="s">
        <v>1280</v>
      </c>
      <c r="H8" s="62" t="s">
        <v>1281</v>
      </c>
      <c r="I8" s="6" t="s">
        <v>1233</v>
      </c>
    </row>
    <row r="9" spans="1:9" ht="12.75">
      <c r="A9" s="13" t="s">
        <v>725</v>
      </c>
      <c r="B9" s="1" t="s">
        <v>726</v>
      </c>
      <c r="C9" s="63" t="s">
        <v>728</v>
      </c>
      <c r="D9" s="6" t="s">
        <v>1099</v>
      </c>
      <c r="F9" s="13" t="s">
        <v>1236</v>
      </c>
      <c r="G9" s="1" t="s">
        <v>1282</v>
      </c>
      <c r="H9" s="63" t="s">
        <v>1283</v>
      </c>
      <c r="I9" s="6" t="s">
        <v>1240</v>
      </c>
    </row>
    <row r="10" spans="1:9" ht="12.75">
      <c r="A10" s="13" t="s">
        <v>1128</v>
      </c>
      <c r="B10" s="1" t="s">
        <v>1129</v>
      </c>
      <c r="C10" s="63" t="s">
        <v>1130</v>
      </c>
      <c r="D10" s="6" t="s">
        <v>807</v>
      </c>
      <c r="F10" s="13" t="s">
        <v>1237</v>
      </c>
      <c r="G10" s="1" t="s">
        <v>1284</v>
      </c>
      <c r="H10" s="63" t="s">
        <v>1285</v>
      </c>
      <c r="I10" s="6" t="s">
        <v>1240</v>
      </c>
    </row>
    <row r="11" spans="1:9" ht="12.75">
      <c r="A11" s="13" t="s">
        <v>925</v>
      </c>
      <c r="B11" s="1" t="s">
        <v>323</v>
      </c>
      <c r="C11" s="63" t="s">
        <v>926</v>
      </c>
      <c r="D11" s="6" t="s">
        <v>616</v>
      </c>
      <c r="F11" s="13" t="s">
        <v>1238</v>
      </c>
      <c r="G11" s="1" t="s">
        <v>1264</v>
      </c>
      <c r="H11" s="63" t="s">
        <v>1265</v>
      </c>
      <c r="I11" s="6" t="s">
        <v>1233</v>
      </c>
    </row>
    <row r="12" spans="1:9" ht="12.75">
      <c r="A12" s="13" t="s">
        <v>787</v>
      </c>
      <c r="B12" s="1" t="s">
        <v>788</v>
      </c>
      <c r="C12" s="63" t="s">
        <v>789</v>
      </c>
      <c r="D12" s="6" t="s">
        <v>1103</v>
      </c>
      <c r="F12" s="13" t="s">
        <v>1239</v>
      </c>
      <c r="G12" s="1" t="s">
        <v>1286</v>
      </c>
      <c r="H12" s="63" t="s">
        <v>1267</v>
      </c>
      <c r="I12" s="6" t="s">
        <v>1233</v>
      </c>
    </row>
    <row r="13" spans="1:9" ht="12.75">
      <c r="A13" s="13" t="s">
        <v>923</v>
      </c>
      <c r="B13" s="1" t="s">
        <v>526</v>
      </c>
      <c r="C13" s="63" t="s">
        <v>924</v>
      </c>
      <c r="D13" s="6" t="s">
        <v>616</v>
      </c>
      <c r="F13" s="13" t="s">
        <v>1257</v>
      </c>
      <c r="G13" s="1" t="s">
        <v>1266</v>
      </c>
      <c r="H13" s="63" t="s">
        <v>1274</v>
      </c>
      <c r="I13" s="6" t="s">
        <v>1233</v>
      </c>
    </row>
    <row r="14" spans="1:9" ht="12.75">
      <c r="A14" s="13" t="s">
        <v>1202</v>
      </c>
      <c r="B14" s="1" t="s">
        <v>381</v>
      </c>
      <c r="C14" s="63" t="s">
        <v>1203</v>
      </c>
      <c r="D14" s="6" t="s">
        <v>623</v>
      </c>
      <c r="F14" s="13" t="s">
        <v>1386</v>
      </c>
      <c r="G14" s="1" t="s">
        <v>1388</v>
      </c>
      <c r="H14" s="63" t="s">
        <v>1389</v>
      </c>
      <c r="I14" s="6" t="s">
        <v>1387</v>
      </c>
    </row>
    <row r="15" spans="1:9" ht="12.75">
      <c r="A15" s="13" t="s">
        <v>1220</v>
      </c>
      <c r="B15" s="1" t="s">
        <v>1221</v>
      </c>
      <c r="C15" s="63" t="s">
        <v>1222</v>
      </c>
      <c r="D15" s="6" t="s">
        <v>1063</v>
      </c>
      <c r="F15" s="13" t="s">
        <v>1385</v>
      </c>
      <c r="G15" s="1" t="s">
        <v>1390</v>
      </c>
      <c r="H15" s="63" t="s">
        <v>1391</v>
      </c>
      <c r="I15" s="6" t="s">
        <v>1387</v>
      </c>
    </row>
    <row r="16" spans="1:9" ht="12.75">
      <c r="A16" s="13" t="s">
        <v>1227</v>
      </c>
      <c r="B16" s="1" t="s">
        <v>325</v>
      </c>
      <c r="C16" s="1" t="s">
        <v>326</v>
      </c>
      <c r="D16" s="6" t="s">
        <v>1101</v>
      </c>
      <c r="F16" s="60" t="s">
        <v>1459</v>
      </c>
      <c r="G16" s="1" t="s">
        <v>1462</v>
      </c>
      <c r="H16" s="180" t="s">
        <v>1463</v>
      </c>
      <c r="I16" s="147" t="s">
        <v>1240</v>
      </c>
    </row>
    <row r="17" spans="1:9" ht="12.75">
      <c r="A17" s="13" t="s">
        <v>800</v>
      </c>
      <c r="B17" s="1" t="s">
        <v>802</v>
      </c>
      <c r="C17" s="63" t="s">
        <v>813</v>
      </c>
      <c r="D17" s="6" t="s">
        <v>807</v>
      </c>
      <c r="F17" s="60" t="s">
        <v>1460</v>
      </c>
      <c r="G17" s="1" t="s">
        <v>1461</v>
      </c>
      <c r="H17" s="63" t="s">
        <v>1464</v>
      </c>
      <c r="I17" s="147" t="s">
        <v>1233</v>
      </c>
    </row>
    <row r="18" spans="1:9" ht="13.5" thickBot="1">
      <c r="A18" s="13" t="s">
        <v>799</v>
      </c>
      <c r="B18" s="1" t="s">
        <v>803</v>
      </c>
      <c r="C18" s="63" t="s">
        <v>853</v>
      </c>
      <c r="D18" s="6" t="s">
        <v>805</v>
      </c>
      <c r="F18" s="14" t="s">
        <v>1577</v>
      </c>
      <c r="G18" s="15" t="s">
        <v>1578</v>
      </c>
      <c r="H18" s="124" t="s">
        <v>1579</v>
      </c>
      <c r="I18" s="17" t="s">
        <v>1233</v>
      </c>
    </row>
    <row r="19" spans="1:4" ht="12.75">
      <c r="A19" s="13" t="s">
        <v>801</v>
      </c>
      <c r="B19" s="1" t="s">
        <v>804</v>
      </c>
      <c r="C19" s="63" t="s">
        <v>618</v>
      </c>
      <c r="D19" s="6" t="s">
        <v>806</v>
      </c>
    </row>
    <row r="20" spans="1:4" ht="12.75">
      <c r="A20" s="13" t="s">
        <v>1053</v>
      </c>
      <c r="B20" s="1" t="s">
        <v>1055</v>
      </c>
      <c r="C20" s="63" t="s">
        <v>1066</v>
      </c>
      <c r="D20" s="6" t="s">
        <v>1103</v>
      </c>
    </row>
    <row r="21" spans="1:4" ht="12.75">
      <c r="A21" s="13" t="s">
        <v>794</v>
      </c>
      <c r="B21" s="1" t="s">
        <v>795</v>
      </c>
      <c r="C21" s="63" t="s">
        <v>796</v>
      </c>
      <c r="D21" s="6" t="s">
        <v>1104</v>
      </c>
    </row>
    <row r="22" spans="1:4" ht="12.75">
      <c r="A22" s="13" t="s">
        <v>1078</v>
      </c>
      <c r="B22" s="1" t="s">
        <v>1079</v>
      </c>
      <c r="C22" s="130" t="s">
        <v>1090</v>
      </c>
      <c r="D22" s="6" t="s">
        <v>1104</v>
      </c>
    </row>
    <row r="23" spans="1:4" ht="12.75">
      <c r="A23" s="13" t="s">
        <v>1117</v>
      </c>
      <c r="B23" s="1" t="s">
        <v>1116</v>
      </c>
      <c r="C23" s="138" t="s">
        <v>1118</v>
      </c>
      <c r="D23" s="6" t="s">
        <v>805</v>
      </c>
    </row>
    <row r="24" spans="1:9" ht="12.75">
      <c r="A24" s="13" t="s">
        <v>792</v>
      </c>
      <c r="B24" s="1" t="s">
        <v>791</v>
      </c>
      <c r="C24" s="63" t="s">
        <v>793</v>
      </c>
      <c r="D24" s="6" t="s">
        <v>1103</v>
      </c>
      <c r="F24" s="56"/>
      <c r="G24" s="56"/>
      <c r="H24" s="56"/>
      <c r="I24" s="54"/>
    </row>
    <row r="25" spans="1:9" ht="12.75">
      <c r="A25" s="13" t="s">
        <v>723</v>
      </c>
      <c r="B25" s="1" t="s">
        <v>724</v>
      </c>
      <c r="C25" s="63" t="s">
        <v>790</v>
      </c>
      <c r="D25" s="6" t="s">
        <v>1101</v>
      </c>
      <c r="F25" s="56"/>
      <c r="G25" s="56"/>
      <c r="H25" s="56"/>
      <c r="I25" s="54"/>
    </row>
    <row r="26" spans="1:9" ht="12.75">
      <c r="A26" s="13" t="s">
        <v>703</v>
      </c>
      <c r="B26" s="1" t="s">
        <v>704</v>
      </c>
      <c r="C26" s="63" t="s">
        <v>705</v>
      </c>
      <c r="D26" s="6" t="s">
        <v>1103</v>
      </c>
      <c r="F26" s="56"/>
      <c r="G26" s="56"/>
      <c r="H26" s="56"/>
      <c r="I26" s="54"/>
    </row>
    <row r="27" spans="1:9" ht="12.75">
      <c r="A27" s="13" t="s">
        <v>69</v>
      </c>
      <c r="B27" s="1" t="s">
        <v>70</v>
      </c>
      <c r="C27" s="1" t="s">
        <v>71</v>
      </c>
      <c r="D27" s="6" t="s">
        <v>75</v>
      </c>
      <c r="F27" s="56"/>
      <c r="G27" s="56"/>
      <c r="H27" s="56"/>
      <c r="I27" s="54"/>
    </row>
    <row r="28" spans="1:4" ht="13.5" thickBot="1">
      <c r="A28" s="14" t="s">
        <v>545</v>
      </c>
      <c r="B28" s="15" t="s">
        <v>546</v>
      </c>
      <c r="C28" s="132" t="s">
        <v>581</v>
      </c>
      <c r="D28" s="17" t="s">
        <v>582</v>
      </c>
    </row>
    <row r="29" ht="13.5" thickBot="1"/>
    <row r="30" spans="1:4" ht="15.75">
      <c r="A30" s="11" t="s">
        <v>59</v>
      </c>
      <c r="B30" s="312" t="s">
        <v>99</v>
      </c>
      <c r="C30" s="313"/>
      <c r="D30" s="44" t="s">
        <v>382</v>
      </c>
    </row>
    <row r="31" spans="1:4" ht="12.75">
      <c r="A31" s="12" t="s">
        <v>60</v>
      </c>
      <c r="B31" s="2" t="s">
        <v>61</v>
      </c>
      <c r="C31" s="2" t="s">
        <v>62</v>
      </c>
      <c r="D31" s="10" t="s">
        <v>72</v>
      </c>
    </row>
    <row r="32" spans="1:4" ht="12.75">
      <c r="A32" s="13" t="s">
        <v>102</v>
      </c>
      <c r="B32" s="1" t="s">
        <v>103</v>
      </c>
      <c r="C32" s="1" t="s">
        <v>104</v>
      </c>
      <c r="D32" s="6" t="s">
        <v>105</v>
      </c>
    </row>
    <row r="33" spans="1:4" ht="12.75">
      <c r="A33" s="13" t="s">
        <v>533</v>
      </c>
      <c r="B33" s="1" t="s">
        <v>536</v>
      </c>
      <c r="C33" s="1" t="s">
        <v>540</v>
      </c>
      <c r="D33" s="6" t="s">
        <v>105</v>
      </c>
    </row>
    <row r="34" spans="1:4" ht="12.75">
      <c r="A34" s="13" t="s">
        <v>500</v>
      </c>
      <c r="B34" s="1" t="s">
        <v>502</v>
      </c>
      <c r="C34" s="1" t="s">
        <v>543</v>
      </c>
      <c r="D34" s="6" t="s">
        <v>105</v>
      </c>
    </row>
    <row r="35" spans="1:4" ht="12.75">
      <c r="A35" s="13" t="s">
        <v>1610</v>
      </c>
      <c r="B35" s="1" t="s">
        <v>1457</v>
      </c>
      <c r="C35" s="1" t="s">
        <v>1635</v>
      </c>
      <c r="D35" s="6" t="s">
        <v>105</v>
      </c>
    </row>
    <row r="36" spans="1:4" ht="12.75">
      <c r="A36" s="13" t="s">
        <v>1094</v>
      </c>
      <c r="B36" s="1" t="s">
        <v>1071</v>
      </c>
      <c r="C36" s="63" t="s">
        <v>1095</v>
      </c>
      <c r="D36" s="6" t="s">
        <v>623</v>
      </c>
    </row>
    <row r="37" spans="1:4" ht="12.75">
      <c r="A37" s="13" t="s">
        <v>808</v>
      </c>
      <c r="B37" s="1" t="s">
        <v>498</v>
      </c>
      <c r="C37" s="63" t="s">
        <v>809</v>
      </c>
      <c r="D37" s="6" t="s">
        <v>620</v>
      </c>
    </row>
    <row r="38" spans="1:4" ht="12.75">
      <c r="A38" s="13" t="s">
        <v>198</v>
      </c>
      <c r="B38" s="1" t="s">
        <v>213</v>
      </c>
      <c r="C38" s="63" t="s">
        <v>1711</v>
      </c>
      <c r="D38" s="6" t="s">
        <v>106</v>
      </c>
    </row>
    <row r="39" spans="1:4" ht="12.75">
      <c r="A39" s="13" t="s">
        <v>1513</v>
      </c>
      <c r="B39" s="1" t="s">
        <v>221</v>
      </c>
      <c r="C39" s="63" t="s">
        <v>1514</v>
      </c>
      <c r="D39" s="6" t="s">
        <v>616</v>
      </c>
    </row>
    <row r="40" spans="1:4" ht="12.75">
      <c r="A40" s="13" t="s">
        <v>552</v>
      </c>
      <c r="B40" s="1" t="s">
        <v>553</v>
      </c>
      <c r="C40" s="63" t="s">
        <v>1636</v>
      </c>
      <c r="D40" s="6" t="s">
        <v>105</v>
      </c>
    </row>
    <row r="41" spans="1:4" ht="12.75">
      <c r="A41" s="13" t="s">
        <v>1588</v>
      </c>
      <c r="B41" s="1" t="s">
        <v>103</v>
      </c>
      <c r="C41" s="63" t="s">
        <v>104</v>
      </c>
      <c r="D41" s="6" t="s">
        <v>105</v>
      </c>
    </row>
    <row r="42" spans="1:4" ht="12.75">
      <c r="A42" s="13" t="s">
        <v>1589</v>
      </c>
      <c r="B42" s="1" t="s">
        <v>169</v>
      </c>
      <c r="C42" s="1" t="s">
        <v>1590</v>
      </c>
      <c r="D42" s="6" t="s">
        <v>105</v>
      </c>
    </row>
    <row r="43" spans="1:4" ht="12.75">
      <c r="A43" s="13" t="s">
        <v>662</v>
      </c>
      <c r="B43" s="1" t="s">
        <v>663</v>
      </c>
      <c r="C43" s="63" t="s">
        <v>664</v>
      </c>
      <c r="D43" s="6" t="s">
        <v>597</v>
      </c>
    </row>
    <row r="44" spans="1:4" ht="12.75">
      <c r="A44" s="13" t="s">
        <v>1753</v>
      </c>
      <c r="B44" s="1" t="s">
        <v>566</v>
      </c>
      <c r="C44" s="63" t="s">
        <v>1792</v>
      </c>
      <c r="D44" s="6" t="s">
        <v>105</v>
      </c>
    </row>
    <row r="45" spans="1:4" ht="12.75">
      <c r="A45" s="13" t="s">
        <v>758</v>
      </c>
      <c r="B45" s="1" t="s">
        <v>797</v>
      </c>
      <c r="C45" s="63" t="s">
        <v>798</v>
      </c>
      <c r="D45" s="6" t="s">
        <v>616</v>
      </c>
    </row>
    <row r="46" spans="1:4" ht="12.75">
      <c r="A46" s="13" t="s">
        <v>203</v>
      </c>
      <c r="B46" s="1" t="s">
        <v>219</v>
      </c>
      <c r="C46" s="1" t="s">
        <v>220</v>
      </c>
      <c r="D46" s="6" t="s">
        <v>105</v>
      </c>
    </row>
    <row r="47" spans="1:4" ht="12.75">
      <c r="A47" s="13" t="s">
        <v>854</v>
      </c>
      <c r="B47" s="1" t="s">
        <v>217</v>
      </c>
      <c r="C47" s="63" t="s">
        <v>855</v>
      </c>
      <c r="D47" s="6" t="s">
        <v>616</v>
      </c>
    </row>
    <row r="48" spans="1:4" ht="12.75">
      <c r="A48" s="13" t="s">
        <v>488</v>
      </c>
      <c r="B48" s="1" t="s">
        <v>489</v>
      </c>
      <c r="C48" s="53" t="s">
        <v>490</v>
      </c>
      <c r="D48" s="6" t="s">
        <v>106</v>
      </c>
    </row>
    <row r="49" spans="1:4" ht="12.75">
      <c r="A49" s="41" t="s">
        <v>1035</v>
      </c>
      <c r="B49" s="42" t="s">
        <v>1034</v>
      </c>
      <c r="C49" s="63" t="s">
        <v>1036</v>
      </c>
      <c r="D49" s="43" t="s">
        <v>1037</v>
      </c>
    </row>
    <row r="50" spans="1:4" ht="12.75">
      <c r="A50" s="41" t="s">
        <v>1038</v>
      </c>
      <c r="B50" s="42" t="s">
        <v>1039</v>
      </c>
      <c r="C50" s="63" t="s">
        <v>1040</v>
      </c>
      <c r="D50" s="43" t="s">
        <v>1037</v>
      </c>
    </row>
    <row r="51" spans="1:4" ht="13.5" thickBot="1">
      <c r="A51" s="14" t="s">
        <v>541</v>
      </c>
      <c r="B51" s="15" t="s">
        <v>542</v>
      </c>
      <c r="C51" s="39" t="s">
        <v>544</v>
      </c>
      <c r="D51" s="17" t="s">
        <v>105</v>
      </c>
    </row>
    <row r="52" ht="13.5" thickBot="1"/>
    <row r="53" spans="1:4" ht="15.75">
      <c r="A53" s="11" t="s">
        <v>59</v>
      </c>
      <c r="B53" s="312" t="s">
        <v>115</v>
      </c>
      <c r="C53" s="313"/>
      <c r="D53" s="44" t="s">
        <v>383</v>
      </c>
    </row>
    <row r="54" spans="1:4" ht="12.75">
      <c r="A54" s="12" t="s">
        <v>60</v>
      </c>
      <c r="B54" s="2" t="s">
        <v>61</v>
      </c>
      <c r="C54" s="2" t="s">
        <v>62</v>
      </c>
      <c r="D54" s="10" t="s">
        <v>72</v>
      </c>
    </row>
    <row r="55" spans="1:4" ht="12.75">
      <c r="A55" s="13" t="s">
        <v>320</v>
      </c>
      <c r="B55" s="1" t="s">
        <v>322</v>
      </c>
      <c r="C55" s="63" t="s">
        <v>1030</v>
      </c>
      <c r="D55" s="6" t="s">
        <v>105</v>
      </c>
    </row>
    <row r="56" spans="1:4" ht="12.75">
      <c r="A56" s="13" t="s">
        <v>1026</v>
      </c>
      <c r="B56" s="1" t="s">
        <v>1027</v>
      </c>
      <c r="C56" s="63" t="s">
        <v>1031</v>
      </c>
      <c r="D56" s="6" t="s">
        <v>1043</v>
      </c>
    </row>
    <row r="57" spans="1:4" ht="12.75">
      <c r="A57" s="13" t="s">
        <v>1028</v>
      </c>
      <c r="B57" s="1" t="s">
        <v>1029</v>
      </c>
      <c r="C57" s="63" t="s">
        <v>1032</v>
      </c>
      <c r="D57" s="6" t="s">
        <v>597</v>
      </c>
    </row>
    <row r="58" spans="1:4" ht="12.75">
      <c r="A58" s="13" t="s">
        <v>1420</v>
      </c>
      <c r="B58" s="1" t="s">
        <v>535</v>
      </c>
      <c r="C58" s="63" t="s">
        <v>1421</v>
      </c>
      <c r="D58" s="6" t="s">
        <v>616</v>
      </c>
    </row>
    <row r="59" spans="1:4" ht="12.75">
      <c r="A59" s="13" t="s">
        <v>923</v>
      </c>
      <c r="B59" s="1" t="s">
        <v>526</v>
      </c>
      <c r="C59" s="63" t="s">
        <v>1228</v>
      </c>
      <c r="D59" s="6" t="s">
        <v>616</v>
      </c>
    </row>
    <row r="60" spans="1:4" ht="12.75">
      <c r="A60" s="13" t="s">
        <v>1044</v>
      </c>
      <c r="B60" s="1" t="s">
        <v>1045</v>
      </c>
      <c r="C60" s="63" t="s">
        <v>1046</v>
      </c>
      <c r="D60" s="6" t="s">
        <v>597</v>
      </c>
    </row>
    <row r="61" spans="1:4" ht="12.75">
      <c r="A61" s="13" t="s">
        <v>1223</v>
      </c>
      <c r="B61" s="1" t="s">
        <v>332</v>
      </c>
      <c r="C61" s="63" t="s">
        <v>1224</v>
      </c>
      <c r="D61" s="6" t="s">
        <v>623</v>
      </c>
    </row>
    <row r="62" spans="1:4" ht="12.75">
      <c r="A62" s="13" t="s">
        <v>1252</v>
      </c>
      <c r="B62" s="1" t="s">
        <v>1253</v>
      </c>
      <c r="C62" s="63" t="s">
        <v>1254</v>
      </c>
      <c r="D62" s="6" t="s">
        <v>623</v>
      </c>
    </row>
    <row r="63" spans="1:4" ht="12.75">
      <c r="A63" s="13" t="s">
        <v>1531</v>
      </c>
      <c r="B63" s="1" t="s">
        <v>1532</v>
      </c>
      <c r="C63" s="63" t="s">
        <v>1533</v>
      </c>
      <c r="D63" s="6" t="s">
        <v>623</v>
      </c>
    </row>
    <row r="64" spans="1:4" ht="12.75">
      <c r="A64" s="13" t="s">
        <v>901</v>
      </c>
      <c r="B64" s="1" t="s">
        <v>575</v>
      </c>
      <c r="C64" s="63" t="s">
        <v>1148</v>
      </c>
      <c r="D64" s="6" t="s">
        <v>623</v>
      </c>
    </row>
    <row r="65" spans="1:4" ht="12.75">
      <c r="A65" s="13" t="s">
        <v>1136</v>
      </c>
      <c r="B65" s="1" t="s">
        <v>1137</v>
      </c>
      <c r="C65" s="63" t="s">
        <v>1138</v>
      </c>
      <c r="D65" s="6" t="s">
        <v>623</v>
      </c>
    </row>
    <row r="66" spans="1:4" ht="12.75">
      <c r="A66" s="13" t="s">
        <v>1379</v>
      </c>
      <c r="B66" s="1" t="s">
        <v>574</v>
      </c>
      <c r="C66" s="63" t="s">
        <v>1380</v>
      </c>
      <c r="D66" s="6" t="s">
        <v>623</v>
      </c>
    </row>
    <row r="67" spans="1:4" ht="12.75">
      <c r="A67" s="13" t="s">
        <v>1315</v>
      </c>
      <c r="B67" s="1" t="s">
        <v>312</v>
      </c>
      <c r="C67" s="63" t="s">
        <v>1316</v>
      </c>
      <c r="D67" s="6" t="s">
        <v>623</v>
      </c>
    </row>
    <row r="68" spans="1:4" ht="12.75">
      <c r="A68" s="13" t="s">
        <v>1317</v>
      </c>
      <c r="B68" s="1" t="s">
        <v>1318</v>
      </c>
      <c r="C68" s="63" t="s">
        <v>1319</v>
      </c>
      <c r="D68" s="6" t="s">
        <v>616</v>
      </c>
    </row>
    <row r="69" spans="1:4" ht="12.75">
      <c r="A69" s="13" t="s">
        <v>1048</v>
      </c>
      <c r="B69" s="1" t="s">
        <v>1047</v>
      </c>
      <c r="C69" s="63" t="s">
        <v>1049</v>
      </c>
      <c r="D69" s="6" t="s">
        <v>1043</v>
      </c>
    </row>
    <row r="70" spans="1:4" ht="12.75">
      <c r="A70" s="13" t="s">
        <v>1004</v>
      </c>
      <c r="B70" s="1" t="s">
        <v>1005</v>
      </c>
      <c r="C70" s="63" t="s">
        <v>1006</v>
      </c>
      <c r="D70" s="6" t="s">
        <v>597</v>
      </c>
    </row>
    <row r="71" spans="1:4" ht="12.75">
      <c r="A71" s="13" t="s">
        <v>1132</v>
      </c>
      <c r="B71" s="1" t="s">
        <v>169</v>
      </c>
      <c r="C71" s="63" t="s">
        <v>1133</v>
      </c>
      <c r="D71" s="6" t="s">
        <v>616</v>
      </c>
    </row>
    <row r="72" spans="1:4" ht="12.75">
      <c r="A72" s="13" t="s">
        <v>440</v>
      </c>
      <c r="B72" s="1" t="s">
        <v>442</v>
      </c>
      <c r="C72" s="63" t="s">
        <v>1033</v>
      </c>
      <c r="D72" s="6" t="s">
        <v>105</v>
      </c>
    </row>
    <row r="73" spans="1:4" ht="12.75">
      <c r="A73" s="13" t="s">
        <v>441</v>
      </c>
      <c r="B73" s="1" t="s">
        <v>443</v>
      </c>
      <c r="C73" s="63" t="s">
        <v>1041</v>
      </c>
      <c r="D73" s="6" t="s">
        <v>105</v>
      </c>
    </row>
    <row r="74" spans="1:4" ht="12.75">
      <c r="A74" s="41" t="s">
        <v>1106</v>
      </c>
      <c r="B74" s="42" t="s">
        <v>1107</v>
      </c>
      <c r="C74" s="62" t="s">
        <v>1108</v>
      </c>
      <c r="D74" s="43" t="s">
        <v>616</v>
      </c>
    </row>
    <row r="75" spans="1:4" ht="13.5" thickBot="1">
      <c r="A75" s="14" t="s">
        <v>378</v>
      </c>
      <c r="B75" s="15" t="s">
        <v>379</v>
      </c>
      <c r="C75" s="124" t="s">
        <v>1042</v>
      </c>
      <c r="D75" s="17" t="s">
        <v>105</v>
      </c>
    </row>
    <row r="76" ht="13.5" thickBot="1"/>
    <row r="77" spans="1:4" ht="15.75">
      <c r="A77" s="11" t="s">
        <v>59</v>
      </c>
      <c r="B77" s="312" t="s">
        <v>100</v>
      </c>
      <c r="C77" s="313"/>
      <c r="D77" s="44" t="s">
        <v>384</v>
      </c>
    </row>
    <row r="78" spans="1:4" ht="12.75">
      <c r="A78" s="12" t="s">
        <v>60</v>
      </c>
      <c r="B78" s="2" t="s">
        <v>61</v>
      </c>
      <c r="C78" s="2" t="s">
        <v>62</v>
      </c>
      <c r="D78" s="10" t="s">
        <v>72</v>
      </c>
    </row>
    <row r="79" spans="1:4" ht="12.75">
      <c r="A79" s="13" t="s">
        <v>319</v>
      </c>
      <c r="B79" s="1" t="s">
        <v>321</v>
      </c>
      <c r="C79" s="1"/>
      <c r="D79" s="6" t="s">
        <v>316</v>
      </c>
    </row>
    <row r="80" spans="1:4" ht="12.75">
      <c r="A80" s="13" t="s">
        <v>675</v>
      </c>
      <c r="B80" s="1" t="s">
        <v>322</v>
      </c>
      <c r="C80" s="1"/>
      <c r="D80" s="6" t="s">
        <v>616</v>
      </c>
    </row>
    <row r="81" spans="1:4" ht="12.75">
      <c r="A81" s="13" t="s">
        <v>1017</v>
      </c>
      <c r="B81" s="1" t="s">
        <v>1018</v>
      </c>
      <c r="C81" s="1"/>
      <c r="D81" s="6" t="s">
        <v>616</v>
      </c>
    </row>
    <row r="82" spans="1:4" ht="12.75">
      <c r="A82" s="13" t="s">
        <v>1050</v>
      </c>
      <c r="B82" s="1" t="s">
        <v>1051</v>
      </c>
      <c r="C82" s="1"/>
      <c r="D82" s="6" t="s">
        <v>616</v>
      </c>
    </row>
    <row r="83" spans="1:4" ht="12.75">
      <c r="A83" s="13" t="s">
        <v>676</v>
      </c>
      <c r="B83" s="1" t="s">
        <v>678</v>
      </c>
      <c r="C83" s="1"/>
      <c r="D83" s="6" t="s">
        <v>616</v>
      </c>
    </row>
    <row r="84" spans="1:4" ht="12.75">
      <c r="A84" s="13" t="s">
        <v>997</v>
      </c>
      <c r="B84" s="1" t="s">
        <v>998</v>
      </c>
      <c r="C84" s="1"/>
      <c r="D84" s="6" t="s">
        <v>616</v>
      </c>
    </row>
    <row r="85" spans="1:4" ht="12.75">
      <c r="A85" s="13" t="s">
        <v>613</v>
      </c>
      <c r="B85" s="1" t="s">
        <v>614</v>
      </c>
      <c r="C85" s="1"/>
      <c r="D85" s="6" t="s">
        <v>616</v>
      </c>
    </row>
    <row r="86" spans="1:4" ht="12.75">
      <c r="A86" s="13" t="s">
        <v>1484</v>
      </c>
      <c r="B86" s="1" t="s">
        <v>1515</v>
      </c>
      <c r="C86" s="1"/>
      <c r="D86" s="6" t="s">
        <v>1485</v>
      </c>
    </row>
    <row r="87" spans="1:4" ht="12.75">
      <c r="A87" s="13" t="s">
        <v>44</v>
      </c>
      <c r="B87" s="1" t="s">
        <v>45</v>
      </c>
      <c r="C87" s="1"/>
      <c r="D87" s="6" t="s">
        <v>580</v>
      </c>
    </row>
    <row r="88" spans="1:4" ht="12.75">
      <c r="A88" s="13" t="s">
        <v>706</v>
      </c>
      <c r="B88" s="1" t="s">
        <v>379</v>
      </c>
      <c r="C88" s="1"/>
      <c r="D88" s="6" t="s">
        <v>616</v>
      </c>
    </row>
    <row r="89" spans="1:4" ht="12.75">
      <c r="A89" s="13" t="s">
        <v>677</v>
      </c>
      <c r="B89" s="1" t="s">
        <v>679</v>
      </c>
      <c r="C89" s="1"/>
      <c r="D89" s="6" t="s">
        <v>616</v>
      </c>
    </row>
    <row r="90" spans="1:4" ht="12.75">
      <c r="A90" s="13" t="s">
        <v>1119</v>
      </c>
      <c r="B90" s="1" t="s">
        <v>1120</v>
      </c>
      <c r="C90" s="1"/>
      <c r="D90" s="6" t="s">
        <v>640</v>
      </c>
    </row>
    <row r="91" spans="1:4" ht="12.75">
      <c r="A91" s="13" t="s">
        <v>1052</v>
      </c>
      <c r="B91" s="1" t="s">
        <v>566</v>
      </c>
      <c r="C91" s="1"/>
      <c r="D91" s="6" t="s">
        <v>616</v>
      </c>
    </row>
    <row r="92" spans="1:4" ht="12.75">
      <c r="A92" s="13" t="s">
        <v>380</v>
      </c>
      <c r="B92" s="1" t="s">
        <v>381</v>
      </c>
      <c r="C92" s="1"/>
      <c r="D92" s="6" t="s">
        <v>105</v>
      </c>
    </row>
    <row r="93" spans="1:4" ht="12.75">
      <c r="A93" s="13" t="s">
        <v>627</v>
      </c>
      <c r="B93" s="1" t="s">
        <v>626</v>
      </c>
      <c r="C93" s="1"/>
      <c r="D93" s="6" t="s">
        <v>597</v>
      </c>
    </row>
    <row r="94" spans="1:4" ht="12.75">
      <c r="A94" s="13" t="s">
        <v>204</v>
      </c>
      <c r="B94" s="1" t="s">
        <v>221</v>
      </c>
      <c r="C94" s="1"/>
      <c r="D94" s="6" t="s">
        <v>105</v>
      </c>
    </row>
    <row r="95" spans="1:4" ht="12.75">
      <c r="A95" s="13" t="s">
        <v>501</v>
      </c>
      <c r="B95" s="1" t="s">
        <v>503</v>
      </c>
      <c r="C95" s="1"/>
      <c r="D95" s="6" t="s">
        <v>105</v>
      </c>
    </row>
    <row r="96" spans="1:4" ht="12.75">
      <c r="A96" s="41" t="s">
        <v>1110</v>
      </c>
      <c r="B96" s="42" t="s">
        <v>169</v>
      </c>
      <c r="C96" s="42"/>
      <c r="D96" s="43" t="s">
        <v>597</v>
      </c>
    </row>
    <row r="97" spans="1:4" ht="12.75">
      <c r="A97" s="41" t="s">
        <v>630</v>
      </c>
      <c r="B97" s="42" t="s">
        <v>1131</v>
      </c>
      <c r="C97" s="42"/>
      <c r="D97" s="43" t="s">
        <v>623</v>
      </c>
    </row>
    <row r="98" spans="1:4" ht="13.5" thickBot="1">
      <c r="A98" s="14" t="s">
        <v>561</v>
      </c>
      <c r="B98" s="15" t="s">
        <v>562</v>
      </c>
      <c r="C98" s="15"/>
      <c r="D98" s="17" t="s">
        <v>105</v>
      </c>
    </row>
    <row r="99" spans="1:4" ht="13.5" thickBot="1">
      <c r="A99" s="56"/>
      <c r="B99" s="56"/>
      <c r="C99" s="56"/>
      <c r="D99" s="54"/>
    </row>
    <row r="100" spans="1:4" ht="15.75">
      <c r="A100" s="11" t="s">
        <v>59</v>
      </c>
      <c r="B100" s="312" t="s">
        <v>424</v>
      </c>
      <c r="C100" s="313"/>
      <c r="D100" s="44" t="s">
        <v>425</v>
      </c>
    </row>
    <row r="101" spans="1:4" ht="12.75">
      <c r="A101" s="12" t="s">
        <v>60</v>
      </c>
      <c r="B101" s="2" t="s">
        <v>61</v>
      </c>
      <c r="C101" s="2" t="s">
        <v>62</v>
      </c>
      <c r="D101" s="10" t="s">
        <v>72</v>
      </c>
    </row>
    <row r="102" spans="1:4" ht="12.75">
      <c r="A102" s="13" t="s">
        <v>311</v>
      </c>
      <c r="B102" s="1" t="s">
        <v>315</v>
      </c>
      <c r="C102" s="1"/>
      <c r="D102" s="6" t="s">
        <v>105</v>
      </c>
    </row>
    <row r="103" spans="1:4" ht="12.75">
      <c r="A103" s="13" t="s">
        <v>628</v>
      </c>
      <c r="B103" s="1" t="s">
        <v>629</v>
      </c>
      <c r="C103" s="1"/>
      <c r="D103" s="6" t="s">
        <v>597</v>
      </c>
    </row>
    <row r="104" spans="1:4" ht="12.75">
      <c r="A104" s="13" t="s">
        <v>683</v>
      </c>
      <c r="B104" s="1" t="s">
        <v>684</v>
      </c>
      <c r="C104" s="1"/>
      <c r="D104" s="6" t="s">
        <v>597</v>
      </c>
    </row>
    <row r="105" spans="1:4" ht="12.75">
      <c r="A105" s="13" t="s">
        <v>426</v>
      </c>
      <c r="B105" s="1" t="s">
        <v>427</v>
      </c>
      <c r="C105" s="1"/>
      <c r="D105" s="6" t="s">
        <v>105</v>
      </c>
    </row>
    <row r="106" spans="1:4" ht="13.5" thickBot="1">
      <c r="A106" s="14" t="s">
        <v>511</v>
      </c>
      <c r="B106" s="15" t="s">
        <v>512</v>
      </c>
      <c r="C106" s="15"/>
      <c r="D106" s="17" t="s">
        <v>105</v>
      </c>
    </row>
    <row r="107" spans="1:4" ht="13.5" thickBot="1">
      <c r="A107" s="56"/>
      <c r="B107" s="56"/>
      <c r="C107" s="56"/>
      <c r="D107" s="54"/>
    </row>
    <row r="108" spans="1:4" ht="15.75">
      <c r="A108" s="11" t="s">
        <v>59</v>
      </c>
      <c r="B108" s="312" t="s">
        <v>507</v>
      </c>
      <c r="C108" s="313"/>
      <c r="D108" s="44" t="s">
        <v>384</v>
      </c>
    </row>
    <row r="109" spans="1:4" ht="12.75">
      <c r="A109" s="12" t="s">
        <v>60</v>
      </c>
      <c r="B109" s="2" t="s">
        <v>61</v>
      </c>
      <c r="C109" s="2" t="s">
        <v>62</v>
      </c>
      <c r="D109" s="10" t="s">
        <v>72</v>
      </c>
    </row>
    <row r="110" spans="1:4" ht="12.75">
      <c r="A110" s="13" t="s">
        <v>308</v>
      </c>
      <c r="B110" s="1" t="s">
        <v>312</v>
      </c>
      <c r="C110" s="1"/>
      <c r="D110" s="6" t="s">
        <v>616</v>
      </c>
    </row>
    <row r="111" spans="1:4" ht="12.75">
      <c r="A111" s="13" t="s">
        <v>923</v>
      </c>
      <c r="B111" s="1" t="s">
        <v>526</v>
      </c>
      <c r="C111" s="1"/>
      <c r="D111" s="6" t="s">
        <v>623</v>
      </c>
    </row>
    <row r="112" spans="1:4" ht="12.75">
      <c r="A112" s="13" t="s">
        <v>1139</v>
      </c>
      <c r="B112" s="1" t="s">
        <v>1140</v>
      </c>
      <c r="C112" s="1"/>
      <c r="D112" s="6" t="s">
        <v>1100</v>
      </c>
    </row>
    <row r="113" spans="1:4" ht="12.75">
      <c r="A113" s="13" t="s">
        <v>1225</v>
      </c>
      <c r="B113" s="1" t="s">
        <v>1226</v>
      </c>
      <c r="C113" s="1"/>
      <c r="D113" s="6" t="s">
        <v>1146</v>
      </c>
    </row>
    <row r="114" spans="1:4" ht="12.75">
      <c r="A114" s="13" t="s">
        <v>1419</v>
      </c>
      <c r="B114" s="1" t="s">
        <v>1253</v>
      </c>
      <c r="C114" s="1"/>
      <c r="D114" s="6" t="s">
        <v>616</v>
      </c>
    </row>
    <row r="115" spans="1:4" ht="12.75">
      <c r="A115" s="13" t="s">
        <v>1453</v>
      </c>
      <c r="B115" s="1" t="s">
        <v>1456</v>
      </c>
      <c r="C115" s="1"/>
      <c r="D115" s="6" t="s">
        <v>616</v>
      </c>
    </row>
    <row r="116" spans="1:4" ht="12.75">
      <c r="A116" s="13" t="s">
        <v>1482</v>
      </c>
      <c r="B116" s="1" t="s">
        <v>1483</v>
      </c>
      <c r="C116" s="1"/>
      <c r="D116" s="6" t="s">
        <v>1146</v>
      </c>
    </row>
    <row r="117" spans="1:4" ht="12.75">
      <c r="A117" s="13" t="s">
        <v>1454</v>
      </c>
      <c r="B117" s="1" t="s">
        <v>1457</v>
      </c>
      <c r="C117" s="1"/>
      <c r="D117" s="6" t="s">
        <v>616</v>
      </c>
    </row>
    <row r="118" spans="1:4" ht="12.75">
      <c r="A118" s="13" t="s">
        <v>1455</v>
      </c>
      <c r="B118" s="1" t="s">
        <v>1458</v>
      </c>
      <c r="C118" s="1"/>
      <c r="D118" s="6" t="s">
        <v>616</v>
      </c>
    </row>
    <row r="119" spans="1:4" ht="12.75">
      <c r="A119" s="13" t="s">
        <v>1255</v>
      </c>
      <c r="B119" s="1" t="s">
        <v>1256</v>
      </c>
      <c r="C119" s="1"/>
      <c r="D119" s="6" t="s">
        <v>623</v>
      </c>
    </row>
    <row r="120" spans="1:4" ht="12.75">
      <c r="A120" s="13" t="s">
        <v>996</v>
      </c>
      <c r="B120" s="1" t="s">
        <v>343</v>
      </c>
      <c r="C120" s="1"/>
      <c r="D120" s="6" t="s">
        <v>616</v>
      </c>
    </row>
    <row r="121" spans="1:4" ht="13.5" thickBot="1">
      <c r="A121" s="13" t="s">
        <v>1383</v>
      </c>
      <c r="B121" s="1" t="s">
        <v>1384</v>
      </c>
      <c r="C121" s="1"/>
      <c r="D121" s="6" t="s">
        <v>623</v>
      </c>
    </row>
    <row r="122" spans="1:9" ht="13.5" customHeight="1">
      <c r="A122" s="13" t="s">
        <v>320</v>
      </c>
      <c r="B122" s="1" t="s">
        <v>322</v>
      </c>
      <c r="C122" s="1"/>
      <c r="D122" s="6" t="s">
        <v>616</v>
      </c>
      <c r="F122" s="11" t="s">
        <v>59</v>
      </c>
      <c r="G122" s="312" t="s">
        <v>120</v>
      </c>
      <c r="H122" s="313"/>
      <c r="I122" s="44" t="s">
        <v>384</v>
      </c>
    </row>
    <row r="123" spans="1:9" ht="12.75">
      <c r="A123" s="13" t="s">
        <v>706</v>
      </c>
      <c r="B123" s="1" t="s">
        <v>379</v>
      </c>
      <c r="C123" s="1"/>
      <c r="D123" s="6" t="s">
        <v>616</v>
      </c>
      <c r="F123" s="12" t="s">
        <v>60</v>
      </c>
      <c r="G123" s="2" t="s">
        <v>61</v>
      </c>
      <c r="H123" s="2" t="s">
        <v>62</v>
      </c>
      <c r="I123" s="10" t="s">
        <v>72</v>
      </c>
    </row>
    <row r="124" spans="1:9" ht="12.75">
      <c r="A124" s="13" t="s">
        <v>995</v>
      </c>
      <c r="B124" s="1" t="s">
        <v>332</v>
      </c>
      <c r="C124" s="1"/>
      <c r="D124" s="6" t="s">
        <v>616</v>
      </c>
      <c r="F124" s="13" t="s">
        <v>123</v>
      </c>
      <c r="G124" s="1" t="s">
        <v>125</v>
      </c>
      <c r="H124" s="1"/>
      <c r="I124" s="6" t="s">
        <v>1101</v>
      </c>
    </row>
    <row r="125" spans="1:9" ht="12.75">
      <c r="A125" s="13" t="s">
        <v>563</v>
      </c>
      <c r="B125" s="1" t="s">
        <v>564</v>
      </c>
      <c r="C125" s="1"/>
      <c r="D125" s="6" t="s">
        <v>1100</v>
      </c>
      <c r="F125" s="13" t="s">
        <v>824</v>
      </c>
      <c r="G125" s="1" t="s">
        <v>826</v>
      </c>
      <c r="H125" s="1"/>
      <c r="I125" s="6" t="s">
        <v>73</v>
      </c>
    </row>
    <row r="126" spans="1:9" ht="12.75">
      <c r="A126" s="13" t="s">
        <v>504</v>
      </c>
      <c r="B126" s="1" t="s">
        <v>508</v>
      </c>
      <c r="C126" s="1"/>
      <c r="D126" s="6" t="s">
        <v>616</v>
      </c>
      <c r="F126" s="13" t="s">
        <v>825</v>
      </c>
      <c r="G126" s="1" t="s">
        <v>827</v>
      </c>
      <c r="H126" s="1"/>
      <c r="I126" s="6" t="s">
        <v>73</v>
      </c>
    </row>
    <row r="127" spans="1:9" ht="12.75">
      <c r="A127" s="13" t="s">
        <v>1109</v>
      </c>
      <c r="B127" s="1" t="s">
        <v>535</v>
      </c>
      <c r="C127" s="1"/>
      <c r="D127" s="6" t="s">
        <v>1037</v>
      </c>
      <c r="F127" s="13" t="s">
        <v>195</v>
      </c>
      <c r="G127" s="1" t="s">
        <v>206</v>
      </c>
      <c r="H127" s="1"/>
      <c r="I127" s="6" t="s">
        <v>73</v>
      </c>
    </row>
    <row r="128" spans="1:9" ht="12.75">
      <c r="A128" s="13" t="s">
        <v>505</v>
      </c>
      <c r="B128" s="1" t="s">
        <v>509</v>
      </c>
      <c r="C128" s="1"/>
      <c r="D128" s="6" t="s">
        <v>1100</v>
      </c>
      <c r="F128" s="13" t="s">
        <v>124</v>
      </c>
      <c r="G128" s="1" t="s">
        <v>126</v>
      </c>
      <c r="H128" s="1"/>
      <c r="I128" s="6" t="s">
        <v>73</v>
      </c>
    </row>
    <row r="129" spans="1:9" ht="13.5" thickBot="1">
      <c r="A129" s="14" t="s">
        <v>506</v>
      </c>
      <c r="B129" s="15" t="s">
        <v>510</v>
      </c>
      <c r="C129" s="15"/>
      <c r="D129" s="17" t="s">
        <v>616</v>
      </c>
      <c r="F129" s="13" t="s">
        <v>327</v>
      </c>
      <c r="G129" s="1" t="s">
        <v>328</v>
      </c>
      <c r="H129" s="1"/>
      <c r="I129" s="6" t="s">
        <v>73</v>
      </c>
    </row>
    <row r="130" spans="1:9" ht="12.75">
      <c r="A130" s="56"/>
      <c r="B130" s="56"/>
      <c r="C130" s="56"/>
      <c r="D130" s="54"/>
      <c r="F130" s="13" t="s">
        <v>1789</v>
      </c>
      <c r="G130" s="1" t="s">
        <v>1010</v>
      </c>
      <c r="H130" s="1"/>
      <c r="I130" s="6" t="s">
        <v>73</v>
      </c>
    </row>
    <row r="131" spans="1:9" ht="13.5" thickBot="1">
      <c r="A131" s="56"/>
      <c r="B131" s="56"/>
      <c r="C131" s="56"/>
      <c r="D131" s="54"/>
      <c r="F131" s="60" t="s">
        <v>34</v>
      </c>
      <c r="G131" s="1" t="s">
        <v>38</v>
      </c>
      <c r="H131" s="1"/>
      <c r="I131" s="6" t="s">
        <v>73</v>
      </c>
    </row>
    <row r="132" spans="1:9" ht="15.75">
      <c r="A132" s="11" t="s">
        <v>59</v>
      </c>
      <c r="B132" s="312" t="s">
        <v>116</v>
      </c>
      <c r="C132" s="313"/>
      <c r="D132" s="44" t="s">
        <v>383</v>
      </c>
      <c r="F132" s="60" t="s">
        <v>35</v>
      </c>
      <c r="G132" s="1" t="s">
        <v>732</v>
      </c>
      <c r="H132" s="1"/>
      <c r="I132" s="6" t="s">
        <v>73</v>
      </c>
    </row>
    <row r="133" spans="1:9" ht="12.75">
      <c r="A133" s="12" t="s">
        <v>60</v>
      </c>
      <c r="B133" s="2" t="s">
        <v>61</v>
      </c>
      <c r="C133" s="2" t="s">
        <v>62</v>
      </c>
      <c r="D133" s="10" t="s">
        <v>72</v>
      </c>
      <c r="F133" s="60" t="s">
        <v>36</v>
      </c>
      <c r="G133" s="1" t="s">
        <v>39</v>
      </c>
      <c r="H133" s="1"/>
      <c r="I133" s="6" t="s">
        <v>73</v>
      </c>
    </row>
    <row r="134" spans="1:9" ht="13.5" thickBot="1">
      <c r="A134" s="13" t="s">
        <v>516</v>
      </c>
      <c r="B134" s="1" t="s">
        <v>513</v>
      </c>
      <c r="C134" s="59" t="s">
        <v>519</v>
      </c>
      <c r="D134" s="6" t="s">
        <v>106</v>
      </c>
      <c r="F134" s="61" t="s">
        <v>349</v>
      </c>
      <c r="G134" s="15" t="s">
        <v>357</v>
      </c>
      <c r="H134" s="15"/>
      <c r="I134" s="17" t="s">
        <v>73</v>
      </c>
    </row>
    <row r="135" spans="1:4" ht="12.75">
      <c r="A135" s="13" t="s">
        <v>518</v>
      </c>
      <c r="B135" s="1" t="s">
        <v>515</v>
      </c>
      <c r="C135" s="59" t="s">
        <v>521</v>
      </c>
      <c r="D135" s="6" t="s">
        <v>106</v>
      </c>
    </row>
    <row r="136" spans="1:4" ht="12.75">
      <c r="A136" s="13" t="s">
        <v>666</v>
      </c>
      <c r="B136" s="1" t="s">
        <v>667</v>
      </c>
      <c r="C136" s="63" t="s">
        <v>669</v>
      </c>
      <c r="D136" s="6" t="s">
        <v>106</v>
      </c>
    </row>
    <row r="137" spans="1:4" ht="12.75">
      <c r="A137" s="13" t="s">
        <v>668</v>
      </c>
      <c r="B137" s="1" t="s">
        <v>377</v>
      </c>
      <c r="C137" s="1" t="s">
        <v>487</v>
      </c>
      <c r="D137" s="6" t="s">
        <v>106</v>
      </c>
    </row>
    <row r="138" spans="1:4" ht="12.75">
      <c r="A138" s="13" t="s">
        <v>522</v>
      </c>
      <c r="B138" s="1" t="s">
        <v>523</v>
      </c>
      <c r="C138" s="59" t="s">
        <v>524</v>
      </c>
      <c r="D138" s="6" t="s">
        <v>106</v>
      </c>
    </row>
    <row r="139" spans="1:4" ht="13.5" thickBot="1">
      <c r="A139" s="14" t="s">
        <v>517</v>
      </c>
      <c r="B139" s="15" t="s">
        <v>514</v>
      </c>
      <c r="C139" s="58" t="s">
        <v>520</v>
      </c>
      <c r="D139" s="17" t="s">
        <v>106</v>
      </c>
    </row>
    <row r="140" ht="13.5" thickBot="1"/>
    <row r="141" spans="1:4" ht="16.5" thickBot="1">
      <c r="A141" s="11" t="s">
        <v>59</v>
      </c>
      <c r="B141" s="312" t="s">
        <v>119</v>
      </c>
      <c r="C141" s="313"/>
      <c r="D141" s="44" t="s">
        <v>383</v>
      </c>
    </row>
    <row r="142" spans="1:9" ht="15.75">
      <c r="A142" s="12" t="s">
        <v>60</v>
      </c>
      <c r="B142" s="2" t="s">
        <v>61</v>
      </c>
      <c r="C142" s="2" t="s">
        <v>62</v>
      </c>
      <c r="D142" s="10" t="s">
        <v>72</v>
      </c>
      <c r="F142" s="11" t="s">
        <v>59</v>
      </c>
      <c r="G142" s="312" t="s">
        <v>1628</v>
      </c>
      <c r="H142" s="313"/>
      <c r="I142" s="44" t="s">
        <v>384</v>
      </c>
    </row>
    <row r="143" spans="1:9" ht="12.75">
      <c r="A143" s="13" t="s">
        <v>444</v>
      </c>
      <c r="B143" s="1" t="s">
        <v>446</v>
      </c>
      <c r="C143" s="63" t="s">
        <v>1393</v>
      </c>
      <c r="D143" s="6" t="s">
        <v>73</v>
      </c>
      <c r="F143" s="12" t="s">
        <v>60</v>
      </c>
      <c r="G143" s="2" t="s">
        <v>61</v>
      </c>
      <c r="H143" s="2" t="s">
        <v>62</v>
      </c>
      <c r="I143" s="10" t="s">
        <v>72</v>
      </c>
    </row>
    <row r="144" spans="1:9" ht="12.75">
      <c r="A144" s="13" t="s">
        <v>445</v>
      </c>
      <c r="B144" s="1" t="s">
        <v>447</v>
      </c>
      <c r="C144" s="1" t="s">
        <v>493</v>
      </c>
      <c r="D144" s="6" t="s">
        <v>73</v>
      </c>
      <c r="F144" s="13" t="s">
        <v>1619</v>
      </c>
      <c r="G144" s="1" t="s">
        <v>1629</v>
      </c>
      <c r="H144" s="1"/>
      <c r="I144" s="6" t="s">
        <v>105</v>
      </c>
    </row>
    <row r="145" spans="1:9" ht="12.75">
      <c r="A145" s="13" t="s">
        <v>492</v>
      </c>
      <c r="B145" s="1" t="s">
        <v>494</v>
      </c>
      <c r="C145" s="1" t="s">
        <v>495</v>
      </c>
      <c r="D145" s="6" t="s">
        <v>73</v>
      </c>
      <c r="F145" s="13" t="s">
        <v>1620</v>
      </c>
      <c r="G145" s="1" t="s">
        <v>1630</v>
      </c>
      <c r="H145" s="1"/>
      <c r="I145" s="6" t="s">
        <v>105</v>
      </c>
    </row>
    <row r="146" spans="1:9" ht="12.75">
      <c r="A146" s="41" t="s">
        <v>729</v>
      </c>
      <c r="B146" s="42" t="s">
        <v>733</v>
      </c>
      <c r="C146" s="63" t="s">
        <v>735</v>
      </c>
      <c r="D146" s="6" t="s">
        <v>73</v>
      </c>
      <c r="F146" s="13" t="s">
        <v>1621</v>
      </c>
      <c r="G146" s="1" t="s">
        <v>1631</v>
      </c>
      <c r="H146" s="1"/>
      <c r="I146" s="6" t="s">
        <v>105</v>
      </c>
    </row>
    <row r="147" spans="1:9" ht="12.75">
      <c r="A147" s="41" t="s">
        <v>901</v>
      </c>
      <c r="B147" s="42" t="s">
        <v>575</v>
      </c>
      <c r="C147" s="131" t="s">
        <v>919</v>
      </c>
      <c r="D147" s="6" t="s">
        <v>73</v>
      </c>
      <c r="F147" s="13" t="s">
        <v>1623</v>
      </c>
      <c r="G147" s="1" t="s">
        <v>1632</v>
      </c>
      <c r="H147" s="1"/>
      <c r="I147" s="6" t="s">
        <v>105</v>
      </c>
    </row>
    <row r="148" spans="1:9" ht="12.75">
      <c r="A148" s="41" t="s">
        <v>903</v>
      </c>
      <c r="B148" s="42" t="s">
        <v>207</v>
      </c>
      <c r="C148" s="63" t="s">
        <v>921</v>
      </c>
      <c r="D148" s="6" t="s">
        <v>73</v>
      </c>
      <c r="F148" s="13" t="s">
        <v>1625</v>
      </c>
      <c r="G148" s="1" t="s">
        <v>1633</v>
      </c>
      <c r="H148" s="1"/>
      <c r="I148" s="6" t="s">
        <v>105</v>
      </c>
    </row>
    <row r="149" spans="1:9" ht="12.75">
      <c r="A149" s="41" t="s">
        <v>904</v>
      </c>
      <c r="B149" s="42" t="s">
        <v>905</v>
      </c>
      <c r="C149" s="131" t="s">
        <v>922</v>
      </c>
      <c r="D149" s="6" t="s">
        <v>73</v>
      </c>
      <c r="F149" s="60"/>
      <c r="G149" s="1"/>
      <c r="H149" s="1"/>
      <c r="I149" s="6"/>
    </row>
    <row r="150" spans="1:9" ht="12.75">
      <c r="A150" s="41" t="s">
        <v>949</v>
      </c>
      <c r="B150" s="42" t="s">
        <v>528</v>
      </c>
      <c r="C150" s="63" t="s">
        <v>950</v>
      </c>
      <c r="D150" s="6" t="s">
        <v>73</v>
      </c>
      <c r="F150" s="60"/>
      <c r="G150" s="1"/>
      <c r="H150" s="1"/>
      <c r="I150" s="6"/>
    </row>
    <row r="151" spans="1:9" ht="12.75">
      <c r="A151" s="41" t="s">
        <v>962</v>
      </c>
      <c r="B151" s="42" t="s">
        <v>206</v>
      </c>
      <c r="C151" s="63" t="s">
        <v>963</v>
      </c>
      <c r="D151" s="6" t="s">
        <v>73</v>
      </c>
      <c r="F151" s="60"/>
      <c r="G151" s="1"/>
      <c r="H151" s="1"/>
      <c r="I151" s="6"/>
    </row>
    <row r="152" spans="1:9" ht="13.5" thickBot="1">
      <c r="A152" s="41" t="s">
        <v>1007</v>
      </c>
      <c r="B152" s="42" t="s">
        <v>436</v>
      </c>
      <c r="C152" s="63" t="s">
        <v>1020</v>
      </c>
      <c r="D152" s="6" t="s">
        <v>73</v>
      </c>
      <c r="F152" s="61"/>
      <c r="G152" s="15"/>
      <c r="H152" s="15"/>
      <c r="I152" s="17"/>
    </row>
    <row r="153" spans="1:4" ht="12.75">
      <c r="A153" s="41" t="s">
        <v>1019</v>
      </c>
      <c r="B153" s="42" t="s">
        <v>358</v>
      </c>
      <c r="C153" s="63" t="s">
        <v>1021</v>
      </c>
      <c r="D153" s="6" t="s">
        <v>73</v>
      </c>
    </row>
    <row r="154" spans="1:4" ht="12.75">
      <c r="A154" s="41" t="s">
        <v>201</v>
      </c>
      <c r="B154" s="42" t="s">
        <v>209</v>
      </c>
      <c r="C154" s="131" t="s">
        <v>33</v>
      </c>
      <c r="D154" s="6" t="s">
        <v>73</v>
      </c>
    </row>
    <row r="155" spans="1:4" ht="12.75">
      <c r="A155" s="41" t="s">
        <v>902</v>
      </c>
      <c r="B155" s="42" t="s">
        <v>359</v>
      </c>
      <c r="C155" s="112" t="s">
        <v>920</v>
      </c>
      <c r="D155" s="6" t="s">
        <v>73</v>
      </c>
    </row>
    <row r="156" spans="1:4" ht="12.75">
      <c r="A156" s="41" t="s">
        <v>730</v>
      </c>
      <c r="B156" s="42" t="s">
        <v>732</v>
      </c>
      <c r="C156" s="62" t="s">
        <v>736</v>
      </c>
      <c r="D156" s="6" t="s">
        <v>73</v>
      </c>
    </row>
    <row r="157" spans="1:4" ht="12.75">
      <c r="A157" s="41" t="s">
        <v>731</v>
      </c>
      <c r="B157" s="42" t="s">
        <v>734</v>
      </c>
      <c r="C157" s="62" t="s">
        <v>737</v>
      </c>
      <c r="D157" s="6" t="s">
        <v>73</v>
      </c>
    </row>
    <row r="158" spans="1:4" ht="12.75">
      <c r="A158" s="41" t="s">
        <v>714</v>
      </c>
      <c r="B158" s="42" t="s">
        <v>716</v>
      </c>
      <c r="C158" s="62" t="s">
        <v>718</v>
      </c>
      <c r="D158" s="6" t="s">
        <v>73</v>
      </c>
    </row>
    <row r="159" spans="1:4" ht="12.75">
      <c r="A159" s="41" t="s">
        <v>715</v>
      </c>
      <c r="B159" s="42" t="s">
        <v>717</v>
      </c>
      <c r="C159" s="62" t="s">
        <v>719</v>
      </c>
      <c r="D159" s="6" t="s">
        <v>73</v>
      </c>
    </row>
    <row r="160" spans="1:4" ht="12.75">
      <c r="A160" s="41" t="s">
        <v>694</v>
      </c>
      <c r="B160" s="42" t="s">
        <v>429</v>
      </c>
      <c r="C160" s="62" t="s">
        <v>710</v>
      </c>
      <c r="D160" s="43" t="s">
        <v>711</v>
      </c>
    </row>
    <row r="161" spans="1:4" ht="12.75">
      <c r="A161" s="41" t="s">
        <v>592</v>
      </c>
      <c r="B161" s="42" t="s">
        <v>665</v>
      </c>
      <c r="C161" s="62" t="s">
        <v>593</v>
      </c>
      <c r="D161" s="43" t="s">
        <v>582</v>
      </c>
    </row>
    <row r="162" spans="1:4" ht="13.5" thickBot="1">
      <c r="A162" s="14" t="s">
        <v>127</v>
      </c>
      <c r="B162" s="15" t="s">
        <v>128</v>
      </c>
      <c r="C162" s="15" t="s">
        <v>129</v>
      </c>
      <c r="D162" s="17" t="s">
        <v>73</v>
      </c>
    </row>
    <row r="163" spans="1:4" ht="13.5" thickBot="1">
      <c r="A163" s="56"/>
      <c r="B163" s="56"/>
      <c r="C163" s="56"/>
      <c r="D163" s="54"/>
    </row>
    <row r="164" spans="1:4" ht="15.75">
      <c r="A164" s="11" t="s">
        <v>59</v>
      </c>
      <c r="B164" s="312" t="s">
        <v>1347</v>
      </c>
      <c r="C164" s="313"/>
      <c r="D164" s="44" t="s">
        <v>1332</v>
      </c>
    </row>
    <row r="165" spans="1:4" ht="12.75">
      <c r="A165" s="12" t="s">
        <v>60</v>
      </c>
      <c r="B165" s="2" t="s">
        <v>61</v>
      </c>
      <c r="C165" s="2" t="s">
        <v>62</v>
      </c>
      <c r="D165" s="10" t="s">
        <v>72</v>
      </c>
    </row>
    <row r="166" spans="1:4" ht="12.75">
      <c r="A166" s="162" t="s">
        <v>1348</v>
      </c>
      <c r="B166" s="163" t="s">
        <v>1349</v>
      </c>
      <c r="C166" s="163"/>
      <c r="D166" s="164" t="s">
        <v>1335</v>
      </c>
    </row>
    <row r="167" spans="1:4" ht="12.75">
      <c r="A167" s="162" t="s">
        <v>1350</v>
      </c>
      <c r="B167" s="163" t="s">
        <v>1351</v>
      </c>
      <c r="C167" s="163"/>
      <c r="D167" s="164" t="s">
        <v>616</v>
      </c>
    </row>
    <row r="168" spans="1:4" ht="12.75">
      <c r="A168" s="162" t="s">
        <v>1329</v>
      </c>
      <c r="B168" s="163" t="s">
        <v>1352</v>
      </c>
      <c r="C168" s="163"/>
      <c r="D168" s="164" t="s">
        <v>616</v>
      </c>
    </row>
    <row r="169" spans="1:4" ht="12.75">
      <c r="A169" s="162" t="s">
        <v>1330</v>
      </c>
      <c r="B169" s="163" t="s">
        <v>1353</v>
      </c>
      <c r="C169" s="163"/>
      <c r="D169" s="164" t="s">
        <v>616</v>
      </c>
    </row>
    <row r="170" spans="1:4" ht="12.75">
      <c r="A170" s="162" t="s">
        <v>1331</v>
      </c>
      <c r="B170" s="163" t="s">
        <v>1354</v>
      </c>
      <c r="C170" s="163"/>
      <c r="D170" s="164" t="s">
        <v>616</v>
      </c>
    </row>
    <row r="171" spans="1:4" ht="12.75">
      <c r="A171" s="162" t="s">
        <v>1355</v>
      </c>
      <c r="B171" s="163" t="s">
        <v>1356</v>
      </c>
      <c r="C171" s="163"/>
      <c r="D171" s="164" t="s">
        <v>616</v>
      </c>
    </row>
    <row r="172" spans="1:4" ht="13.5" thickBot="1">
      <c r="A172" s="167" t="s">
        <v>1357</v>
      </c>
      <c r="B172" s="165" t="s">
        <v>1358</v>
      </c>
      <c r="C172" s="165"/>
      <c r="D172" s="166" t="s">
        <v>616</v>
      </c>
    </row>
    <row r="173" spans="1:4" ht="12.75">
      <c r="A173" s="56"/>
      <c r="B173" s="56"/>
      <c r="C173" s="56"/>
      <c r="D173" s="54"/>
    </row>
    <row r="174" ht="13.5" thickBot="1"/>
    <row r="175" spans="1:4" ht="15.75">
      <c r="A175" s="11" t="s">
        <v>59</v>
      </c>
      <c r="B175" s="312" t="s">
        <v>534</v>
      </c>
      <c r="C175" s="313"/>
      <c r="D175" s="44" t="s">
        <v>1332</v>
      </c>
    </row>
    <row r="176" spans="1:4" ht="12.75">
      <c r="A176" s="12" t="s">
        <v>60</v>
      </c>
      <c r="B176" s="2" t="s">
        <v>61</v>
      </c>
      <c r="C176" s="2" t="s">
        <v>62</v>
      </c>
      <c r="D176" s="10" t="s">
        <v>72</v>
      </c>
    </row>
    <row r="177" spans="1:4" ht="12.75">
      <c r="A177" s="162" t="s">
        <v>1333</v>
      </c>
      <c r="B177" s="163" t="s">
        <v>1334</v>
      </c>
      <c r="C177" s="163"/>
      <c r="D177" s="164" t="s">
        <v>1335</v>
      </c>
    </row>
    <row r="178" spans="1:4" ht="12.75">
      <c r="A178" s="162" t="s">
        <v>1413</v>
      </c>
      <c r="B178" s="163" t="s">
        <v>192</v>
      </c>
      <c r="C178" s="163"/>
      <c r="D178" s="164" t="s">
        <v>1416</v>
      </c>
    </row>
    <row r="179" spans="1:4" ht="12.75">
      <c r="A179" s="162" t="s">
        <v>1414</v>
      </c>
      <c r="B179" s="163" t="s">
        <v>1417</v>
      </c>
      <c r="C179" s="163"/>
      <c r="D179" s="164" t="s">
        <v>1416</v>
      </c>
    </row>
    <row r="180" spans="1:4" ht="12.75">
      <c r="A180" s="162" t="s">
        <v>1415</v>
      </c>
      <c r="B180" s="163" t="s">
        <v>558</v>
      </c>
      <c r="C180" s="163"/>
      <c r="D180" s="164" t="s">
        <v>1416</v>
      </c>
    </row>
    <row r="181" spans="1:4" ht="14.25" customHeight="1" thickBot="1">
      <c r="A181" s="162" t="s">
        <v>1336</v>
      </c>
      <c r="B181" s="163" t="s">
        <v>1337</v>
      </c>
      <c r="C181" s="163"/>
      <c r="D181" s="164" t="s">
        <v>616</v>
      </c>
    </row>
    <row r="182" spans="1:9" ht="15.75">
      <c r="A182" s="162" t="s">
        <v>1338</v>
      </c>
      <c r="B182" s="163" t="s">
        <v>1339</v>
      </c>
      <c r="C182" s="163"/>
      <c r="D182" s="164" t="s">
        <v>616</v>
      </c>
      <c r="F182" s="11" t="s">
        <v>59</v>
      </c>
      <c r="G182" s="314" t="s">
        <v>168</v>
      </c>
      <c r="H182" s="314"/>
      <c r="I182" s="44" t="s">
        <v>387</v>
      </c>
    </row>
    <row r="183" spans="1:9" ht="12.75">
      <c r="A183" s="162" t="s">
        <v>1340</v>
      </c>
      <c r="B183" s="163" t="s">
        <v>1341</v>
      </c>
      <c r="C183" s="163"/>
      <c r="D183" s="164" t="s">
        <v>616</v>
      </c>
      <c r="F183" s="12" t="s">
        <v>60</v>
      </c>
      <c r="G183" s="2" t="s">
        <v>61</v>
      </c>
      <c r="H183" s="2" t="s">
        <v>62</v>
      </c>
      <c r="I183" s="10" t="s">
        <v>72</v>
      </c>
    </row>
    <row r="184" spans="1:9" ht="12.75">
      <c r="A184" s="162" t="s">
        <v>1328</v>
      </c>
      <c r="B184" s="163" t="s">
        <v>1342</v>
      </c>
      <c r="C184" s="163"/>
      <c r="D184" s="164" t="s">
        <v>616</v>
      </c>
      <c r="F184" s="13" t="s">
        <v>1367</v>
      </c>
      <c r="G184" s="1" t="s">
        <v>565</v>
      </c>
      <c r="H184" s="1"/>
      <c r="I184" s="6" t="s">
        <v>105</v>
      </c>
    </row>
    <row r="185" spans="1:9" ht="12.75">
      <c r="A185" s="162" t="s">
        <v>1343</v>
      </c>
      <c r="B185" s="163" t="s">
        <v>1344</v>
      </c>
      <c r="C185" s="163"/>
      <c r="D185" s="164" t="s">
        <v>616</v>
      </c>
      <c r="F185" s="13" t="s">
        <v>164</v>
      </c>
      <c r="G185" s="1" t="s">
        <v>170</v>
      </c>
      <c r="H185" s="1"/>
      <c r="I185" s="6" t="s">
        <v>106</v>
      </c>
    </row>
    <row r="186" spans="1:9" ht="13.5" thickBot="1">
      <c r="A186" s="167" t="s">
        <v>1345</v>
      </c>
      <c r="B186" s="165" t="s">
        <v>1346</v>
      </c>
      <c r="C186" s="165"/>
      <c r="D186" s="166" t="s">
        <v>616</v>
      </c>
      <c r="F186" s="13" t="s">
        <v>165</v>
      </c>
      <c r="G186" s="1" t="s">
        <v>171</v>
      </c>
      <c r="H186" s="1"/>
      <c r="I186" s="6" t="s">
        <v>106</v>
      </c>
    </row>
    <row r="187" spans="1:9" ht="12.75">
      <c r="A187" s="172"/>
      <c r="B187" s="172"/>
      <c r="C187" s="172"/>
      <c r="D187" s="173"/>
      <c r="F187" s="13" t="s">
        <v>166</v>
      </c>
      <c r="G187" s="1" t="s">
        <v>172</v>
      </c>
      <c r="H187" s="1"/>
      <c r="I187" s="6" t="s">
        <v>105</v>
      </c>
    </row>
    <row r="188" spans="1:9" ht="12.75">
      <c r="A188" s="172"/>
      <c r="B188" s="172"/>
      <c r="C188" s="172"/>
      <c r="D188" s="173"/>
      <c r="F188" s="13" t="s">
        <v>1368</v>
      </c>
      <c r="G188" s="1" t="s">
        <v>1369</v>
      </c>
      <c r="H188" s="1"/>
      <c r="I188" s="6" t="s">
        <v>623</v>
      </c>
    </row>
    <row r="189" spans="1:9" ht="12.75">
      <c r="A189" s="172"/>
      <c r="B189" s="172"/>
      <c r="C189" s="172"/>
      <c r="D189" s="173"/>
      <c r="F189" s="13" t="s">
        <v>46</v>
      </c>
      <c r="G189" s="1" t="s">
        <v>47</v>
      </c>
      <c r="H189" s="1"/>
      <c r="I189" s="6" t="s">
        <v>623</v>
      </c>
    </row>
    <row r="190" spans="6:9" ht="13.5" thickBot="1">
      <c r="F190" s="13" t="s">
        <v>1465</v>
      </c>
      <c r="G190" s="1" t="s">
        <v>1466</v>
      </c>
      <c r="H190" s="1"/>
      <c r="I190" s="6" t="s">
        <v>1467</v>
      </c>
    </row>
    <row r="191" spans="1:9" ht="15.75">
      <c r="A191" s="11" t="s">
        <v>59</v>
      </c>
      <c r="B191" s="312" t="s">
        <v>146</v>
      </c>
      <c r="C191" s="313"/>
      <c r="D191" s="44" t="s">
        <v>385</v>
      </c>
      <c r="F191" s="13" t="s">
        <v>167</v>
      </c>
      <c r="G191" s="1" t="s">
        <v>173</v>
      </c>
      <c r="H191" s="1"/>
      <c r="I191" s="6" t="s">
        <v>106</v>
      </c>
    </row>
    <row r="192" spans="1:9" ht="12.75">
      <c r="A192" s="12" t="s">
        <v>60</v>
      </c>
      <c r="B192" s="2" t="s">
        <v>61</v>
      </c>
      <c r="C192" s="2" t="s">
        <v>62</v>
      </c>
      <c r="D192" s="10" t="s">
        <v>72</v>
      </c>
      <c r="F192" s="13" t="s">
        <v>334</v>
      </c>
      <c r="G192" s="1" t="s">
        <v>339</v>
      </c>
      <c r="H192" s="1"/>
      <c r="I192" s="6" t="s">
        <v>106</v>
      </c>
    </row>
    <row r="193" spans="1:9" ht="12.75">
      <c r="A193" s="13" t="s">
        <v>130</v>
      </c>
      <c r="B193" s="1" t="s">
        <v>147</v>
      </c>
      <c r="C193" s="1" t="s">
        <v>148</v>
      </c>
      <c r="D193" s="6" t="s">
        <v>73</v>
      </c>
      <c r="F193" s="13" t="s">
        <v>335</v>
      </c>
      <c r="G193" s="1" t="s">
        <v>340</v>
      </c>
      <c r="H193" s="1"/>
      <c r="I193" s="6" t="s">
        <v>106</v>
      </c>
    </row>
    <row r="194" spans="1:9" ht="12.75">
      <c r="A194" s="13" t="s">
        <v>161</v>
      </c>
      <c r="B194" s="1" t="s">
        <v>162</v>
      </c>
      <c r="C194" s="1" t="s">
        <v>163</v>
      </c>
      <c r="D194" s="6" t="s">
        <v>106</v>
      </c>
      <c r="F194" s="13" t="s">
        <v>336</v>
      </c>
      <c r="G194" s="1" t="s">
        <v>341</v>
      </c>
      <c r="H194" s="1"/>
      <c r="I194" s="6" t="s">
        <v>105</v>
      </c>
    </row>
    <row r="195" spans="1:9" ht="12.75">
      <c r="A195" s="13" t="s">
        <v>145</v>
      </c>
      <c r="B195" s="1" t="s">
        <v>149</v>
      </c>
      <c r="C195" s="63" t="s">
        <v>588</v>
      </c>
      <c r="D195" s="6" t="s">
        <v>73</v>
      </c>
      <c r="F195" s="13" t="s">
        <v>337</v>
      </c>
      <c r="G195" s="1" t="s">
        <v>342</v>
      </c>
      <c r="H195" s="1"/>
      <c r="I195" s="6" t="s">
        <v>106</v>
      </c>
    </row>
    <row r="196" spans="1:9" ht="12.75">
      <c r="A196" s="13" t="s">
        <v>324</v>
      </c>
      <c r="B196" s="1" t="s">
        <v>325</v>
      </c>
      <c r="C196" s="1" t="s">
        <v>326</v>
      </c>
      <c r="D196" s="6" t="s">
        <v>73</v>
      </c>
      <c r="F196" s="13" t="s">
        <v>338</v>
      </c>
      <c r="G196" s="1" t="s">
        <v>343</v>
      </c>
      <c r="H196" s="1"/>
      <c r="I196" s="6" t="s">
        <v>105</v>
      </c>
    </row>
    <row r="197" spans="1:9" ht="12.75">
      <c r="A197" s="13" t="s">
        <v>329</v>
      </c>
      <c r="B197" s="1" t="s">
        <v>330</v>
      </c>
      <c r="C197" s="45" t="s">
        <v>420</v>
      </c>
      <c r="D197" s="6" t="s">
        <v>316</v>
      </c>
      <c r="F197" s="13" t="s">
        <v>430</v>
      </c>
      <c r="G197" s="1" t="s">
        <v>431</v>
      </c>
      <c r="H197" s="1"/>
      <c r="I197" s="6" t="s">
        <v>105</v>
      </c>
    </row>
    <row r="198" spans="1:9" ht="12.75">
      <c r="A198" s="13" t="s">
        <v>637</v>
      </c>
      <c r="B198" s="1" t="s">
        <v>638</v>
      </c>
      <c r="C198" s="65" t="s">
        <v>639</v>
      </c>
      <c r="D198" s="6" t="s">
        <v>640</v>
      </c>
      <c r="F198" s="13" t="s">
        <v>114</v>
      </c>
      <c r="G198" s="1" t="s">
        <v>117</v>
      </c>
      <c r="H198" s="1"/>
      <c r="I198" s="6" t="s">
        <v>106</v>
      </c>
    </row>
    <row r="199" spans="1:9" ht="12.75">
      <c r="A199" s="13" t="s">
        <v>658</v>
      </c>
      <c r="B199" s="1" t="s">
        <v>659</v>
      </c>
      <c r="C199" s="63" t="s">
        <v>660</v>
      </c>
      <c r="D199" s="6" t="s">
        <v>661</v>
      </c>
      <c r="F199" s="13" t="s">
        <v>641</v>
      </c>
      <c r="G199" s="1" t="s">
        <v>642</v>
      </c>
      <c r="H199" s="1"/>
      <c r="I199" s="6" t="s">
        <v>600</v>
      </c>
    </row>
    <row r="200" spans="1:9" ht="12.75">
      <c r="A200" s="13" t="s">
        <v>641</v>
      </c>
      <c r="B200" s="1" t="s">
        <v>642</v>
      </c>
      <c r="C200" s="65" t="s">
        <v>652</v>
      </c>
      <c r="D200" s="6" t="s">
        <v>620</v>
      </c>
      <c r="F200" s="13" t="s">
        <v>1394</v>
      </c>
      <c r="G200" s="1" t="s">
        <v>998</v>
      </c>
      <c r="H200" s="1"/>
      <c r="I200" s="6" t="s">
        <v>616</v>
      </c>
    </row>
    <row r="201" spans="1:9" ht="12.75">
      <c r="A201" s="13" t="s">
        <v>961</v>
      </c>
      <c r="B201" s="1" t="s">
        <v>479</v>
      </c>
      <c r="C201" s="65" t="s">
        <v>973</v>
      </c>
      <c r="D201" s="6" t="s">
        <v>1097</v>
      </c>
      <c r="F201" s="13" t="s">
        <v>1395</v>
      </c>
      <c r="G201" s="1" t="s">
        <v>1396</v>
      </c>
      <c r="H201" s="1"/>
      <c r="I201" s="6" t="s">
        <v>616</v>
      </c>
    </row>
    <row r="202" spans="1:9" ht="12.75">
      <c r="A202" s="13" t="s">
        <v>634</v>
      </c>
      <c r="B202" s="1" t="s">
        <v>670</v>
      </c>
      <c r="C202" s="65" t="s">
        <v>738</v>
      </c>
      <c r="D202" s="6" t="s">
        <v>1102</v>
      </c>
      <c r="F202" s="13" t="s">
        <v>1397</v>
      </c>
      <c r="G202" s="1" t="s">
        <v>1398</v>
      </c>
      <c r="H202" s="1"/>
      <c r="I202" s="6" t="s">
        <v>1102</v>
      </c>
    </row>
    <row r="203" spans="1:9" ht="13.5" thickBot="1">
      <c r="A203" s="13" t="s">
        <v>680</v>
      </c>
      <c r="B203" s="1" t="s">
        <v>681</v>
      </c>
      <c r="C203" s="65" t="s">
        <v>682</v>
      </c>
      <c r="D203" s="6" t="s">
        <v>1097</v>
      </c>
      <c r="F203" s="61" t="s">
        <v>1427</v>
      </c>
      <c r="G203" s="15" t="s">
        <v>422</v>
      </c>
      <c r="H203" s="15"/>
      <c r="I203" s="178" t="s">
        <v>1102</v>
      </c>
    </row>
    <row r="204" spans="1:4" ht="12.75">
      <c r="A204" s="13" t="s">
        <v>428</v>
      </c>
      <c r="B204" s="1" t="s">
        <v>448</v>
      </c>
      <c r="C204" s="1" t="s">
        <v>449</v>
      </c>
      <c r="D204" s="6" t="s">
        <v>106</v>
      </c>
    </row>
    <row r="205" spans="1:4" ht="12.75">
      <c r="A205" s="13" t="s">
        <v>334</v>
      </c>
      <c r="B205" s="1" t="s">
        <v>339</v>
      </c>
      <c r="C205" s="1" t="s">
        <v>549</v>
      </c>
      <c r="D205" s="6" t="s">
        <v>106</v>
      </c>
    </row>
    <row r="206" spans="1:4" ht="12.75">
      <c r="A206" s="41" t="s">
        <v>585</v>
      </c>
      <c r="B206" s="42" t="s">
        <v>586</v>
      </c>
      <c r="C206" s="62" t="s">
        <v>587</v>
      </c>
      <c r="D206" s="43" t="s">
        <v>1102</v>
      </c>
    </row>
    <row r="207" spans="1:4" ht="12.75">
      <c r="A207" s="41" t="s">
        <v>589</v>
      </c>
      <c r="B207" s="42" t="s">
        <v>591</v>
      </c>
      <c r="C207" s="62" t="s">
        <v>590</v>
      </c>
      <c r="D207" s="43" t="s">
        <v>1097</v>
      </c>
    </row>
    <row r="208" spans="1:4" ht="12.75">
      <c r="A208" s="41" t="s">
        <v>577</v>
      </c>
      <c r="B208" s="42" t="s">
        <v>578</v>
      </c>
      <c r="C208" s="62" t="s">
        <v>579</v>
      </c>
      <c r="D208" s="43" t="s">
        <v>580</v>
      </c>
    </row>
    <row r="209" spans="1:4" ht="13.5" thickBot="1">
      <c r="A209" s="14" t="s">
        <v>547</v>
      </c>
      <c r="B209" s="15" t="s">
        <v>548</v>
      </c>
      <c r="C209" s="15" t="s">
        <v>550</v>
      </c>
      <c r="D209" s="17" t="s">
        <v>316</v>
      </c>
    </row>
    <row r="210" ht="13.5" thickBot="1"/>
    <row r="211" spans="1:4" ht="15.75">
      <c r="A211" s="11" t="s">
        <v>59</v>
      </c>
      <c r="B211" s="312" t="s">
        <v>151</v>
      </c>
      <c r="C211" s="313"/>
      <c r="D211" s="44" t="s">
        <v>386</v>
      </c>
    </row>
    <row r="212" spans="1:4" ht="12.75">
      <c r="A212" s="12" t="s">
        <v>60</v>
      </c>
      <c r="B212" s="2" t="s">
        <v>61</v>
      </c>
      <c r="C212" s="2" t="s">
        <v>62</v>
      </c>
      <c r="D212" s="10" t="s">
        <v>72</v>
      </c>
    </row>
    <row r="213" spans="1:4" ht="12.75">
      <c r="A213" s="13" t="s">
        <v>150</v>
      </c>
      <c r="B213" s="1" t="s">
        <v>152</v>
      </c>
      <c r="C213" s="1" t="s">
        <v>153</v>
      </c>
      <c r="D213" s="6" t="s">
        <v>74</v>
      </c>
    </row>
    <row r="214" spans="1:4" ht="12.75">
      <c r="A214" s="13" t="s">
        <v>643</v>
      </c>
      <c r="B214" s="1" t="s">
        <v>475</v>
      </c>
      <c r="C214" s="63" t="s">
        <v>644</v>
      </c>
      <c r="D214" s="6" t="s">
        <v>1099</v>
      </c>
    </row>
    <row r="215" spans="1:4" ht="12.75">
      <c r="A215" s="13" t="s">
        <v>1121</v>
      </c>
      <c r="B215" s="1" t="s">
        <v>1122</v>
      </c>
      <c r="C215" s="63" t="s">
        <v>1123</v>
      </c>
      <c r="D215" s="6" t="s">
        <v>1124</v>
      </c>
    </row>
    <row r="216" spans="1:4" ht="12.75">
      <c r="A216" s="13" t="s">
        <v>1125</v>
      </c>
      <c r="B216" s="1" t="s">
        <v>1126</v>
      </c>
      <c r="C216" s="63" t="s">
        <v>1127</v>
      </c>
      <c r="D216" s="6" t="s">
        <v>1124</v>
      </c>
    </row>
    <row r="217" spans="1:4" ht="12.75">
      <c r="A217" s="13" t="s">
        <v>1044</v>
      </c>
      <c r="B217" s="1" t="s">
        <v>1134</v>
      </c>
      <c r="C217" s="63" t="s">
        <v>1135</v>
      </c>
      <c r="D217" s="6" t="s">
        <v>1037</v>
      </c>
    </row>
    <row r="218" spans="1:4" ht="12.75">
      <c r="A218" s="13" t="s">
        <v>28</v>
      </c>
      <c r="B218" s="1" t="s">
        <v>30</v>
      </c>
      <c r="C218" s="63" t="s">
        <v>32</v>
      </c>
      <c r="D218" s="6" t="s">
        <v>74</v>
      </c>
    </row>
    <row r="219" spans="1:4" ht="12.75">
      <c r="A219" s="13" t="s">
        <v>1908</v>
      </c>
      <c r="B219" s="1" t="s">
        <v>857</v>
      </c>
      <c r="C219" s="63" t="s">
        <v>1909</v>
      </c>
      <c r="D219" s="6"/>
    </row>
    <row r="220" spans="1:4" ht="12.75">
      <c r="A220" s="13" t="s">
        <v>1486</v>
      </c>
      <c r="B220" s="1" t="s">
        <v>1487</v>
      </c>
      <c r="C220" s="63" t="s">
        <v>1512</v>
      </c>
      <c r="D220" s="6" t="s">
        <v>806</v>
      </c>
    </row>
    <row r="221" spans="1:4" ht="12.75">
      <c r="A221" s="13" t="s">
        <v>1516</v>
      </c>
      <c r="B221" s="1" t="s">
        <v>1517</v>
      </c>
      <c r="C221" s="63" t="s">
        <v>1518</v>
      </c>
      <c r="D221" s="6" t="s">
        <v>1099</v>
      </c>
    </row>
    <row r="222" spans="1:4" ht="12.75">
      <c r="A222" s="13" t="s">
        <v>1004</v>
      </c>
      <c r="B222" s="1" t="s">
        <v>1005</v>
      </c>
      <c r="C222" s="63" t="s">
        <v>1006</v>
      </c>
      <c r="D222" s="6" t="s">
        <v>616</v>
      </c>
    </row>
    <row r="223" spans="1:4" ht="12.75">
      <c r="A223" s="13" t="s">
        <v>1062</v>
      </c>
      <c r="B223" s="1" t="s">
        <v>1068</v>
      </c>
      <c r="C223" s="63" t="s">
        <v>1067</v>
      </c>
      <c r="D223" s="6" t="s">
        <v>1063</v>
      </c>
    </row>
    <row r="224" spans="1:4" ht="12.75">
      <c r="A224" s="13" t="s">
        <v>655</v>
      </c>
      <c r="B224" s="1" t="s">
        <v>656</v>
      </c>
      <c r="C224" s="63" t="s">
        <v>657</v>
      </c>
      <c r="D224" s="6" t="s">
        <v>1099</v>
      </c>
    </row>
    <row r="225" spans="1:4" ht="12.75">
      <c r="A225" s="60" t="s">
        <v>1163</v>
      </c>
      <c r="B225" s="45" t="s">
        <v>154</v>
      </c>
      <c r="C225" s="45" t="s">
        <v>155</v>
      </c>
      <c r="D225" s="147" t="s">
        <v>74</v>
      </c>
    </row>
    <row r="226" spans="1:4" ht="12.75">
      <c r="A226" s="60" t="s">
        <v>1164</v>
      </c>
      <c r="B226" s="45" t="s">
        <v>156</v>
      </c>
      <c r="C226" s="45" t="s">
        <v>157</v>
      </c>
      <c r="D226" s="147" t="s">
        <v>74</v>
      </c>
    </row>
    <row r="227" spans="1:4" ht="12.75">
      <c r="A227" s="13" t="s">
        <v>331</v>
      </c>
      <c r="B227" s="1" t="s">
        <v>332</v>
      </c>
      <c r="C227" s="1" t="s">
        <v>333</v>
      </c>
      <c r="D227" s="6" t="s">
        <v>105</v>
      </c>
    </row>
    <row r="228" spans="1:4" ht="12.75">
      <c r="A228" s="41" t="s">
        <v>583</v>
      </c>
      <c r="B228" s="42" t="s">
        <v>555</v>
      </c>
      <c r="C228" s="62" t="s">
        <v>584</v>
      </c>
      <c r="D228" s="43" t="s">
        <v>1099</v>
      </c>
    </row>
    <row r="229" spans="1:4" ht="13.5" thickBot="1">
      <c r="A229" s="14" t="s">
        <v>158</v>
      </c>
      <c r="B229" s="15" t="s">
        <v>159</v>
      </c>
      <c r="C229" s="15" t="s">
        <v>160</v>
      </c>
      <c r="D229" s="17" t="s">
        <v>74</v>
      </c>
    </row>
    <row r="230" ht="13.5" thickBot="1"/>
    <row r="231" spans="1:4" ht="15.75">
      <c r="A231" s="11" t="s">
        <v>59</v>
      </c>
      <c r="B231" s="312" t="s">
        <v>468</v>
      </c>
      <c r="C231" s="313"/>
      <c r="D231" s="44" t="s">
        <v>986</v>
      </c>
    </row>
    <row r="232" spans="1:4" ht="12.75">
      <c r="A232" s="35" t="s">
        <v>60</v>
      </c>
      <c r="B232" s="36" t="s">
        <v>61</v>
      </c>
      <c r="C232" s="36" t="s">
        <v>62</v>
      </c>
      <c r="D232" s="37" t="s">
        <v>72</v>
      </c>
    </row>
    <row r="233" spans="1:4" ht="12.75">
      <c r="A233" s="13" t="s">
        <v>567</v>
      </c>
      <c r="B233" s="1" t="s">
        <v>572</v>
      </c>
      <c r="C233" s="65" t="s">
        <v>1089</v>
      </c>
      <c r="D233" s="6" t="s">
        <v>73</v>
      </c>
    </row>
    <row r="234" spans="1:4" ht="12.75">
      <c r="A234" s="60" t="s">
        <v>570</v>
      </c>
      <c r="B234" s="1" t="s">
        <v>575</v>
      </c>
      <c r="C234" s="65" t="s">
        <v>1304</v>
      </c>
      <c r="D234" s="6" t="s">
        <v>73</v>
      </c>
    </row>
    <row r="235" spans="1:4" ht="12.75">
      <c r="A235" s="60" t="s">
        <v>1001</v>
      </c>
      <c r="B235" s="1" t="s">
        <v>447</v>
      </c>
      <c r="C235" s="1" t="s">
        <v>493</v>
      </c>
      <c r="D235" s="6" t="s">
        <v>1101</v>
      </c>
    </row>
    <row r="236" spans="1:4" ht="12.75">
      <c r="A236" s="60" t="s">
        <v>1000</v>
      </c>
      <c r="B236" s="1" t="s">
        <v>1303</v>
      </c>
      <c r="C236" s="62" t="s">
        <v>593</v>
      </c>
      <c r="D236" s="6" t="s">
        <v>1101</v>
      </c>
    </row>
    <row r="237" spans="1:4" ht="12.75">
      <c r="A237" s="60" t="s">
        <v>1392</v>
      </c>
      <c r="B237" s="1" t="s">
        <v>446</v>
      </c>
      <c r="C237" s="62" t="s">
        <v>1393</v>
      </c>
      <c r="D237" s="6" t="s">
        <v>1101</v>
      </c>
    </row>
    <row r="238" spans="1:4" ht="12.75">
      <c r="A238" s="13" t="s">
        <v>568</v>
      </c>
      <c r="B238" s="1" t="s">
        <v>573</v>
      </c>
      <c r="C238" s="63" t="s">
        <v>988</v>
      </c>
      <c r="D238" s="6" t="s">
        <v>105</v>
      </c>
    </row>
    <row r="239" spans="1:4" ht="12.75">
      <c r="A239" s="13" t="s">
        <v>569</v>
      </c>
      <c r="B239" s="1" t="s">
        <v>574</v>
      </c>
      <c r="C239" s="63" t="s">
        <v>989</v>
      </c>
      <c r="D239" s="6" t="s">
        <v>105</v>
      </c>
    </row>
    <row r="240" spans="1:4" ht="12.75">
      <c r="A240" s="60" t="s">
        <v>571</v>
      </c>
      <c r="B240" s="1" t="s">
        <v>576</v>
      </c>
      <c r="C240" s="63" t="s">
        <v>1002</v>
      </c>
      <c r="D240" s="6" t="s">
        <v>105</v>
      </c>
    </row>
    <row r="241" spans="1:4" ht="12.75">
      <c r="A241" s="60" t="s">
        <v>1364</v>
      </c>
      <c r="B241" s="1" t="s">
        <v>1365</v>
      </c>
      <c r="C241" s="62" t="s">
        <v>1366</v>
      </c>
      <c r="D241" s="6" t="s">
        <v>597</v>
      </c>
    </row>
    <row r="242" spans="1:4" ht="12.75">
      <c r="A242" s="60" t="s">
        <v>1424</v>
      </c>
      <c r="B242" s="1" t="s">
        <v>1425</v>
      </c>
      <c r="C242" s="62" t="s">
        <v>1426</v>
      </c>
      <c r="D242" s="6" t="s">
        <v>616</v>
      </c>
    </row>
    <row r="243" spans="1:4" ht="12.75">
      <c r="A243" s="60" t="s">
        <v>999</v>
      </c>
      <c r="B243" s="1" t="s">
        <v>1003</v>
      </c>
      <c r="C243" s="128" t="s">
        <v>1012</v>
      </c>
      <c r="D243" s="6" t="s">
        <v>616</v>
      </c>
    </row>
    <row r="244" spans="1:4" ht="12.75">
      <c r="A244" s="60" t="s">
        <v>1589</v>
      </c>
      <c r="B244" s="1" t="s">
        <v>169</v>
      </c>
      <c r="C244" s="128" t="s">
        <v>1590</v>
      </c>
      <c r="D244" s="6" t="s">
        <v>105</v>
      </c>
    </row>
    <row r="245" spans="1:4" ht="12.75">
      <c r="A245" s="60" t="s">
        <v>1056</v>
      </c>
      <c r="B245" s="1" t="s">
        <v>631</v>
      </c>
      <c r="C245" s="128" t="s">
        <v>1064</v>
      </c>
      <c r="D245" s="6" t="s">
        <v>616</v>
      </c>
    </row>
    <row r="246" spans="1:4" ht="12.75">
      <c r="A246" s="60" t="s">
        <v>1057</v>
      </c>
      <c r="B246" s="1" t="s">
        <v>565</v>
      </c>
      <c r="C246" s="128" t="s">
        <v>1065</v>
      </c>
      <c r="D246" s="6" t="s">
        <v>616</v>
      </c>
    </row>
    <row r="247" spans="1:4" ht="12.75">
      <c r="A247" s="60" t="s">
        <v>632</v>
      </c>
      <c r="B247" s="1" t="s">
        <v>633</v>
      </c>
      <c r="C247" s="63" t="s">
        <v>1087</v>
      </c>
      <c r="D247" s="6" t="s">
        <v>105</v>
      </c>
    </row>
    <row r="248" spans="1:4" ht="12.75">
      <c r="A248" s="60" t="s">
        <v>634</v>
      </c>
      <c r="B248" s="1" t="s">
        <v>636</v>
      </c>
      <c r="C248" s="65" t="s">
        <v>1088</v>
      </c>
      <c r="D248" s="6" t="s">
        <v>1102</v>
      </c>
    </row>
    <row r="249" spans="1:4" ht="12.75">
      <c r="A249" s="60" t="s">
        <v>635</v>
      </c>
      <c r="B249" s="1" t="s">
        <v>339</v>
      </c>
      <c r="C249" s="63" t="s">
        <v>991</v>
      </c>
      <c r="D249" s="6" t="s">
        <v>1102</v>
      </c>
    </row>
    <row r="250" spans="1:4" ht="12.75">
      <c r="A250" s="60" t="s">
        <v>641</v>
      </c>
      <c r="B250" s="1" t="s">
        <v>642</v>
      </c>
      <c r="C250" s="65" t="s">
        <v>652</v>
      </c>
      <c r="D250" s="6" t="s">
        <v>1102</v>
      </c>
    </row>
    <row r="251" spans="1:4" ht="12.75">
      <c r="A251" s="60" t="s">
        <v>987</v>
      </c>
      <c r="B251" s="1" t="s">
        <v>147</v>
      </c>
      <c r="C251" s="63" t="s">
        <v>990</v>
      </c>
      <c r="D251" s="6" t="s">
        <v>1101</v>
      </c>
    </row>
    <row r="252" spans="1:4" ht="12.75">
      <c r="A252" s="60" t="s">
        <v>994</v>
      </c>
      <c r="B252" s="1" t="s">
        <v>494</v>
      </c>
      <c r="C252" s="1" t="s">
        <v>495</v>
      </c>
      <c r="D252" s="6" t="s">
        <v>1101</v>
      </c>
    </row>
    <row r="253" spans="1:4" ht="12.75">
      <c r="A253" s="159" t="s">
        <v>1149</v>
      </c>
      <c r="B253" s="160" t="s">
        <v>1150</v>
      </c>
      <c r="C253" s="128" t="s">
        <v>1151</v>
      </c>
      <c r="D253" s="161" t="s">
        <v>632</v>
      </c>
    </row>
    <row r="254" spans="1:4" ht="12.75">
      <c r="A254" s="159" t="s">
        <v>1160</v>
      </c>
      <c r="B254" s="160" t="s">
        <v>1161</v>
      </c>
      <c r="C254" s="128" t="s">
        <v>1162</v>
      </c>
      <c r="D254" s="161" t="s">
        <v>1159</v>
      </c>
    </row>
    <row r="255" spans="1:4" ht="12.75">
      <c r="A255" s="159" t="s">
        <v>1157</v>
      </c>
      <c r="B255" s="160" t="s">
        <v>1158</v>
      </c>
      <c r="C255" s="128" t="s">
        <v>1199</v>
      </c>
      <c r="D255" s="161" t="s">
        <v>1159</v>
      </c>
    </row>
    <row r="256" spans="1:4" ht="13.5" thickBot="1">
      <c r="A256" s="61" t="s">
        <v>1080</v>
      </c>
      <c r="B256" s="15" t="s">
        <v>1081</v>
      </c>
      <c r="C256" s="124" t="s">
        <v>1082</v>
      </c>
      <c r="D256" s="17" t="s">
        <v>616</v>
      </c>
    </row>
    <row r="257" ht="13.5" thickBot="1"/>
    <row r="258" spans="1:4" ht="15.75">
      <c r="A258" s="11" t="s">
        <v>59</v>
      </c>
      <c r="B258" s="312" t="s">
        <v>176</v>
      </c>
      <c r="C258" s="313"/>
      <c r="D258" s="44" t="s">
        <v>986</v>
      </c>
    </row>
    <row r="259" spans="1:4" ht="12.75">
      <c r="A259" s="12" t="s">
        <v>60</v>
      </c>
      <c r="B259" s="2" t="s">
        <v>61</v>
      </c>
      <c r="C259" s="2" t="s">
        <v>62</v>
      </c>
      <c r="D259" s="10" t="s">
        <v>72</v>
      </c>
    </row>
    <row r="260" spans="1:4" ht="12.75">
      <c r="A260" s="13" t="s">
        <v>184</v>
      </c>
      <c r="B260" s="1" t="s">
        <v>186</v>
      </c>
      <c r="C260" s="1" t="s">
        <v>187</v>
      </c>
      <c r="D260" s="6" t="s">
        <v>73</v>
      </c>
    </row>
    <row r="261" spans="1:4" ht="12.75">
      <c r="A261" s="13" t="s">
        <v>185</v>
      </c>
      <c r="B261" s="1" t="s">
        <v>1297</v>
      </c>
      <c r="C261" s="63" t="s">
        <v>1298</v>
      </c>
      <c r="D261" s="6" t="s">
        <v>105</v>
      </c>
    </row>
    <row r="262" spans="1:4" ht="12.75">
      <c r="A262" s="13" t="s">
        <v>432</v>
      </c>
      <c r="B262" s="1" t="s">
        <v>1295</v>
      </c>
      <c r="C262" s="63" t="s">
        <v>1296</v>
      </c>
      <c r="D262" s="6" t="s">
        <v>105</v>
      </c>
    </row>
    <row r="263" spans="1:4" ht="12.75">
      <c r="A263" s="13" t="s">
        <v>621</v>
      </c>
      <c r="B263" s="1" t="s">
        <v>1291</v>
      </c>
      <c r="C263" s="63" t="s">
        <v>1292</v>
      </c>
      <c r="D263" s="6" t="s">
        <v>623</v>
      </c>
    </row>
    <row r="264" spans="1:4" ht="12.75">
      <c r="A264" s="13" t="s">
        <v>189</v>
      </c>
      <c r="B264" s="1" t="s">
        <v>191</v>
      </c>
      <c r="C264" s="1" t="s">
        <v>193</v>
      </c>
      <c r="D264" s="6" t="s">
        <v>73</v>
      </c>
    </row>
    <row r="265" spans="1:4" ht="12.75">
      <c r="A265" s="13" t="s">
        <v>622</v>
      </c>
      <c r="B265" s="1" t="s">
        <v>1293</v>
      </c>
      <c r="C265" s="63" t="s">
        <v>1294</v>
      </c>
      <c r="D265" s="6" t="s">
        <v>620</v>
      </c>
    </row>
    <row r="266" spans="1:4" ht="12.75">
      <c r="A266" s="13" t="s">
        <v>619</v>
      </c>
      <c r="B266" s="1" t="s">
        <v>1287</v>
      </c>
      <c r="C266" s="63" t="s">
        <v>1288</v>
      </c>
      <c r="D266" s="6" t="s">
        <v>620</v>
      </c>
    </row>
    <row r="267" spans="1:4" ht="12.75">
      <c r="A267" s="13" t="s">
        <v>190</v>
      </c>
      <c r="B267" s="1" t="s">
        <v>1300</v>
      </c>
      <c r="C267" s="63" t="s">
        <v>1301</v>
      </c>
      <c r="D267" s="6" t="s">
        <v>106</v>
      </c>
    </row>
    <row r="268" spans="1:4" ht="12.75">
      <c r="A268" s="13" t="s">
        <v>955</v>
      </c>
      <c r="B268" s="1" t="s">
        <v>1299</v>
      </c>
      <c r="C268" s="63" t="s">
        <v>960</v>
      </c>
      <c r="D268" s="6" t="s">
        <v>616</v>
      </c>
    </row>
    <row r="269" spans="1:4" ht="12.75">
      <c r="A269" s="13" t="s">
        <v>671</v>
      </c>
      <c r="B269" s="1" t="s">
        <v>672</v>
      </c>
      <c r="C269" s="63" t="s">
        <v>685</v>
      </c>
      <c r="D269" s="6" t="s">
        <v>1102</v>
      </c>
    </row>
    <row r="270" spans="1:4" ht="12.75">
      <c r="A270" s="13" t="s">
        <v>808</v>
      </c>
      <c r="B270" s="1" t="s">
        <v>498</v>
      </c>
      <c r="C270" s="63" t="s">
        <v>809</v>
      </c>
      <c r="D270" s="6" t="s">
        <v>616</v>
      </c>
    </row>
    <row r="271" spans="1:4" ht="12.75">
      <c r="A271" s="13" t="s">
        <v>689</v>
      </c>
      <c r="B271" s="1" t="s">
        <v>1289</v>
      </c>
      <c r="C271" s="63" t="s">
        <v>1290</v>
      </c>
      <c r="D271" s="6" t="s">
        <v>616</v>
      </c>
    </row>
    <row r="272" spans="1:4" ht="12.75">
      <c r="A272" s="13" t="s">
        <v>695</v>
      </c>
      <c r="B272" s="1" t="s">
        <v>701</v>
      </c>
      <c r="C272" s="63" t="s">
        <v>702</v>
      </c>
      <c r="D272" s="6" t="s">
        <v>616</v>
      </c>
    </row>
    <row r="273" spans="1:4" ht="12.75">
      <c r="A273" s="13" t="s">
        <v>758</v>
      </c>
      <c r="B273" s="1" t="s">
        <v>759</v>
      </c>
      <c r="C273" s="63" t="s">
        <v>760</v>
      </c>
      <c r="D273" s="6" t="s">
        <v>616</v>
      </c>
    </row>
    <row r="274" spans="1:4" ht="12.75">
      <c r="A274" s="13" t="s">
        <v>673</v>
      </c>
      <c r="B274" s="1" t="s">
        <v>1302</v>
      </c>
      <c r="C274" s="63" t="s">
        <v>674</v>
      </c>
      <c r="D274" s="6" t="s">
        <v>616</v>
      </c>
    </row>
    <row r="275" spans="1:4" ht="12.75">
      <c r="A275" s="13" t="s">
        <v>1399</v>
      </c>
      <c r="B275" s="1" t="s">
        <v>553</v>
      </c>
      <c r="C275" s="63" t="s">
        <v>1400</v>
      </c>
      <c r="D275" s="6" t="s">
        <v>616</v>
      </c>
    </row>
    <row r="276" spans="1:4" ht="12.75">
      <c r="A276" s="13" t="s">
        <v>1450</v>
      </c>
      <c r="B276" s="1" t="s">
        <v>1451</v>
      </c>
      <c r="C276" s="63" t="s">
        <v>1452</v>
      </c>
      <c r="D276" s="6" t="s">
        <v>597</v>
      </c>
    </row>
    <row r="277" spans="1:4" ht="12.75">
      <c r="A277" s="13" t="s">
        <v>1269</v>
      </c>
      <c r="B277" s="1" t="s">
        <v>1270</v>
      </c>
      <c r="C277" s="63"/>
      <c r="D277" s="6"/>
    </row>
    <row r="278" spans="1:4" ht="12.75">
      <c r="A278" s="13" t="s">
        <v>1524</v>
      </c>
      <c r="B278" s="1" t="s">
        <v>1525</v>
      </c>
      <c r="C278" s="63" t="s">
        <v>1526</v>
      </c>
      <c r="D278" s="6" t="s">
        <v>1102</v>
      </c>
    </row>
    <row r="279" spans="1:4" ht="12.75">
      <c r="A279" s="13" t="s">
        <v>1520</v>
      </c>
      <c r="B279" s="1" t="s">
        <v>1521</v>
      </c>
      <c r="C279" s="63" t="s">
        <v>1522</v>
      </c>
      <c r="D279" s="6" t="s">
        <v>623</v>
      </c>
    </row>
    <row r="280" spans="1:4" ht="12.75">
      <c r="A280" s="13" t="s">
        <v>188</v>
      </c>
      <c r="B280" s="1" t="s">
        <v>192</v>
      </c>
      <c r="C280" s="1" t="s">
        <v>194</v>
      </c>
      <c r="D280" s="6" t="s">
        <v>105</v>
      </c>
    </row>
    <row r="281" spans="1:4" ht="12.75">
      <c r="A281" s="13" t="s">
        <v>344</v>
      </c>
      <c r="B281" s="1" t="s">
        <v>346</v>
      </c>
      <c r="C281" s="45" t="s">
        <v>389</v>
      </c>
      <c r="D281" s="6" t="s">
        <v>73</v>
      </c>
    </row>
    <row r="282" spans="1:4" ht="13.5" thickBot="1">
      <c r="A282" s="14" t="s">
        <v>345</v>
      </c>
      <c r="B282" s="15" t="s">
        <v>347</v>
      </c>
      <c r="C282" s="46" t="s">
        <v>390</v>
      </c>
      <c r="D282" s="17" t="s">
        <v>73</v>
      </c>
    </row>
    <row r="283" ht="13.5" thickBot="1"/>
    <row r="284" spans="1:4" ht="16.5" thickBot="1">
      <c r="A284" s="11" t="s">
        <v>59</v>
      </c>
      <c r="B284" s="312" t="s">
        <v>177</v>
      </c>
      <c r="C284" s="313"/>
      <c r="D284" s="44" t="s">
        <v>388</v>
      </c>
    </row>
    <row r="285" spans="1:9" ht="15.75">
      <c r="A285" s="12" t="s">
        <v>60</v>
      </c>
      <c r="B285" s="2" t="s">
        <v>61</v>
      </c>
      <c r="C285" s="2" t="s">
        <v>62</v>
      </c>
      <c r="D285" s="10" t="s">
        <v>72</v>
      </c>
      <c r="F285" s="11" t="s">
        <v>59</v>
      </c>
      <c r="G285" s="312" t="s">
        <v>1433</v>
      </c>
      <c r="H285" s="313"/>
      <c r="I285" s="44" t="s">
        <v>388</v>
      </c>
    </row>
    <row r="286" spans="1:9" ht="12.75">
      <c r="A286" s="13" t="s">
        <v>195</v>
      </c>
      <c r="B286" s="1" t="s">
        <v>206</v>
      </c>
      <c r="C286" s="1"/>
      <c r="D286" s="6" t="s">
        <v>73</v>
      </c>
      <c r="F286" s="12" t="s">
        <v>60</v>
      </c>
      <c r="G286" s="2" t="s">
        <v>61</v>
      </c>
      <c r="H286" s="2" t="s">
        <v>62</v>
      </c>
      <c r="I286" s="10" t="s">
        <v>72</v>
      </c>
    </row>
    <row r="287" spans="1:9" ht="12.75">
      <c r="A287" s="13" t="s">
        <v>197</v>
      </c>
      <c r="B287" s="1" t="s">
        <v>207</v>
      </c>
      <c r="C287" s="1"/>
      <c r="D287" s="6" t="s">
        <v>73</v>
      </c>
      <c r="F287" s="13" t="s">
        <v>1428</v>
      </c>
      <c r="G287" s="1" t="s">
        <v>1439</v>
      </c>
      <c r="H287" s="1"/>
      <c r="I287" s="6" t="s">
        <v>1440</v>
      </c>
    </row>
    <row r="288" spans="1:9" ht="12.75">
      <c r="A288" s="13" t="s">
        <v>199</v>
      </c>
      <c r="B288" s="1" t="s">
        <v>208</v>
      </c>
      <c r="C288" s="1"/>
      <c r="D288" s="6" t="s">
        <v>73</v>
      </c>
      <c r="F288" s="13" t="s">
        <v>1432</v>
      </c>
      <c r="G288" s="1" t="s">
        <v>741</v>
      </c>
      <c r="H288" s="1"/>
      <c r="I288" s="6" t="s">
        <v>597</v>
      </c>
    </row>
    <row r="289" spans="1:9" ht="12.75">
      <c r="A289" s="13" t="s">
        <v>201</v>
      </c>
      <c r="B289" s="1" t="s">
        <v>209</v>
      </c>
      <c r="C289" s="1"/>
      <c r="D289" s="6" t="s">
        <v>73</v>
      </c>
      <c r="F289" s="13" t="s">
        <v>1429</v>
      </c>
      <c r="G289" s="1" t="s">
        <v>1441</v>
      </c>
      <c r="H289" s="1"/>
      <c r="I289" s="6" t="s">
        <v>1310</v>
      </c>
    </row>
    <row r="290" spans="1:9" ht="12.75">
      <c r="A290" s="13" t="s">
        <v>1072</v>
      </c>
      <c r="B290" s="1" t="s">
        <v>346</v>
      </c>
      <c r="C290" s="1"/>
      <c r="D290" s="6" t="s">
        <v>1101</v>
      </c>
      <c r="F290" s="13" t="s">
        <v>1430</v>
      </c>
      <c r="G290" s="1" t="s">
        <v>742</v>
      </c>
      <c r="H290" s="1"/>
      <c r="I290" s="6" t="s">
        <v>597</v>
      </c>
    </row>
    <row r="291" spans="1:9" ht="12.75">
      <c r="A291" s="13" t="s">
        <v>956</v>
      </c>
      <c r="B291" s="1" t="s">
        <v>347</v>
      </c>
      <c r="C291" s="1"/>
      <c r="D291" s="6" t="s">
        <v>1101</v>
      </c>
      <c r="F291" s="13" t="s">
        <v>1431</v>
      </c>
      <c r="G291" s="1" t="s">
        <v>1442</v>
      </c>
      <c r="H291" s="1"/>
      <c r="I291" s="6" t="s">
        <v>1310</v>
      </c>
    </row>
    <row r="292" spans="1:9" ht="12.75">
      <c r="A292" s="13" t="s">
        <v>1008</v>
      </c>
      <c r="B292" s="1" t="s">
        <v>186</v>
      </c>
      <c r="C292" s="1"/>
      <c r="D292" s="6" t="s">
        <v>1101</v>
      </c>
      <c r="F292" s="13" t="s">
        <v>1434</v>
      </c>
      <c r="G292" s="1" t="s">
        <v>625</v>
      </c>
      <c r="H292" s="1"/>
      <c r="I292" s="6" t="s">
        <v>597</v>
      </c>
    </row>
    <row r="293" spans="1:9" ht="12.75">
      <c r="A293" s="13" t="s">
        <v>957</v>
      </c>
      <c r="B293" s="1" t="s">
        <v>959</v>
      </c>
      <c r="C293" s="1"/>
      <c r="D293" s="6" t="s">
        <v>1101</v>
      </c>
      <c r="F293" s="13" t="s">
        <v>1435</v>
      </c>
      <c r="G293" s="1" t="s">
        <v>1443</v>
      </c>
      <c r="H293" s="1"/>
      <c r="I293" s="6" t="s">
        <v>1310</v>
      </c>
    </row>
    <row r="294" spans="1:9" ht="12.75">
      <c r="A294" s="13" t="s">
        <v>1022</v>
      </c>
      <c r="B294" s="1" t="s">
        <v>191</v>
      </c>
      <c r="C294" s="1"/>
      <c r="D294" s="6" t="s">
        <v>1101</v>
      </c>
      <c r="F294" s="13" t="s">
        <v>1436</v>
      </c>
      <c r="G294" s="1" t="s">
        <v>554</v>
      </c>
      <c r="H294" s="1"/>
      <c r="I294" s="6" t="s">
        <v>597</v>
      </c>
    </row>
    <row r="295" spans="1:9" ht="12.75">
      <c r="A295" s="13" t="s">
        <v>927</v>
      </c>
      <c r="B295" s="1" t="s">
        <v>929</v>
      </c>
      <c r="C295" s="1"/>
      <c r="D295" s="6" t="s">
        <v>1101</v>
      </c>
      <c r="F295" s="13" t="s">
        <v>1437</v>
      </c>
      <c r="G295" s="1" t="s">
        <v>841</v>
      </c>
      <c r="H295" s="1"/>
      <c r="I295" s="6" t="s">
        <v>1063</v>
      </c>
    </row>
    <row r="296" spans="1:9" ht="12.75">
      <c r="A296" s="13" t="s">
        <v>897</v>
      </c>
      <c r="B296" s="1" t="s">
        <v>896</v>
      </c>
      <c r="C296" s="1"/>
      <c r="D296" s="6" t="s">
        <v>1101</v>
      </c>
      <c r="F296" s="13" t="s">
        <v>1438</v>
      </c>
      <c r="G296" s="1" t="s">
        <v>692</v>
      </c>
      <c r="H296" s="1"/>
      <c r="I296" s="6" t="s">
        <v>597</v>
      </c>
    </row>
    <row r="297" spans="1:9" ht="12.75">
      <c r="A297" s="13" t="s">
        <v>899</v>
      </c>
      <c r="B297" s="1" t="s">
        <v>898</v>
      </c>
      <c r="C297" s="1"/>
      <c r="D297" s="6" t="s">
        <v>1101</v>
      </c>
      <c r="F297" s="13" t="s">
        <v>1468</v>
      </c>
      <c r="G297" s="1" t="s">
        <v>1469</v>
      </c>
      <c r="H297" s="1"/>
      <c r="I297" s="6" t="s">
        <v>1146</v>
      </c>
    </row>
    <row r="298" spans="1:9" ht="12.75">
      <c r="A298" s="13" t="s">
        <v>349</v>
      </c>
      <c r="B298" s="1" t="s">
        <v>357</v>
      </c>
      <c r="C298" s="1"/>
      <c r="D298" s="6" t="s">
        <v>73</v>
      </c>
      <c r="F298" s="13" t="s">
        <v>691</v>
      </c>
      <c r="G298" s="1" t="s">
        <v>1494</v>
      </c>
      <c r="H298" s="1"/>
      <c r="I298" s="6" t="s">
        <v>623</v>
      </c>
    </row>
    <row r="299" spans="1:9" ht="12.75">
      <c r="A299" s="13" t="s">
        <v>350</v>
      </c>
      <c r="B299" s="1" t="s">
        <v>358</v>
      </c>
      <c r="C299" s="1"/>
      <c r="D299" s="6" t="s">
        <v>73</v>
      </c>
      <c r="F299" s="13" t="s">
        <v>1094</v>
      </c>
      <c r="G299" s="1" t="s">
        <v>1071</v>
      </c>
      <c r="H299" s="1"/>
      <c r="I299" s="6" t="s">
        <v>623</v>
      </c>
    </row>
    <row r="300" spans="1:9" ht="12.75">
      <c r="A300" s="13" t="s">
        <v>352</v>
      </c>
      <c r="B300" s="1" t="s">
        <v>359</v>
      </c>
      <c r="C300" s="1"/>
      <c r="D300" s="6" t="s">
        <v>73</v>
      </c>
      <c r="F300" s="13" t="s">
        <v>56</v>
      </c>
      <c r="G300" s="1" t="s">
        <v>57</v>
      </c>
      <c r="H300" s="1"/>
      <c r="I300" s="6" t="s">
        <v>58</v>
      </c>
    </row>
    <row r="301" spans="1:9" ht="12.75">
      <c r="A301" s="41" t="s">
        <v>433</v>
      </c>
      <c r="B301" s="42" t="s">
        <v>436</v>
      </c>
      <c r="C301" s="42"/>
      <c r="D301" s="43" t="s">
        <v>73</v>
      </c>
      <c r="F301" s="13" t="s">
        <v>51</v>
      </c>
      <c r="G301" s="1" t="s">
        <v>52</v>
      </c>
      <c r="H301" s="1"/>
      <c r="I301" s="6" t="s">
        <v>623</v>
      </c>
    </row>
    <row r="302" spans="1:9" ht="13.5" thickBot="1">
      <c r="A302" s="14" t="s">
        <v>1662</v>
      </c>
      <c r="B302" s="15" t="s">
        <v>1666</v>
      </c>
      <c r="C302" s="15"/>
      <c r="D302" s="17" t="s">
        <v>73</v>
      </c>
      <c r="F302" s="41" t="s">
        <v>48</v>
      </c>
      <c r="G302" s="42" t="s">
        <v>50</v>
      </c>
      <c r="H302" s="42"/>
      <c r="I302" s="43" t="s">
        <v>711</v>
      </c>
    </row>
    <row r="303" spans="6:9" ht="13.5" thickBot="1">
      <c r="F303" s="14"/>
      <c r="G303" s="15"/>
      <c r="H303" s="15"/>
      <c r="I303" s="17"/>
    </row>
    <row r="304" spans="1:4" ht="16.5" thickBot="1">
      <c r="A304" s="11" t="s">
        <v>59</v>
      </c>
      <c r="B304" s="312" t="s">
        <v>178</v>
      </c>
      <c r="C304" s="313"/>
      <c r="D304" s="44" t="s">
        <v>388</v>
      </c>
    </row>
    <row r="305" spans="1:9" ht="15.75">
      <c r="A305" s="12" t="s">
        <v>60</v>
      </c>
      <c r="B305" s="2" t="s">
        <v>61</v>
      </c>
      <c r="C305" s="2" t="s">
        <v>62</v>
      </c>
      <c r="D305" s="10" t="s">
        <v>72</v>
      </c>
      <c r="F305" s="11" t="s">
        <v>59</v>
      </c>
      <c r="G305" s="312" t="s">
        <v>1580</v>
      </c>
      <c r="H305" s="313"/>
      <c r="I305" s="44" t="s">
        <v>1548</v>
      </c>
    </row>
    <row r="306" spans="1:9" ht="12.75">
      <c r="A306" s="13" t="s">
        <v>196</v>
      </c>
      <c r="B306" s="1" t="s">
        <v>211</v>
      </c>
      <c r="C306" s="1"/>
      <c r="D306" s="6" t="s">
        <v>106</v>
      </c>
      <c r="F306" s="12" t="s">
        <v>60</v>
      </c>
      <c r="G306" s="2" t="s">
        <v>61</v>
      </c>
      <c r="H306" s="2" t="s">
        <v>62</v>
      </c>
      <c r="I306" s="10" t="s">
        <v>72</v>
      </c>
    </row>
    <row r="307" spans="1:9" ht="12.75">
      <c r="A307" s="13" t="s">
        <v>954</v>
      </c>
      <c r="B307" s="1" t="s">
        <v>958</v>
      </c>
      <c r="C307" s="1"/>
      <c r="D307" s="6" t="s">
        <v>600</v>
      </c>
      <c r="F307" s="13" t="s">
        <v>925</v>
      </c>
      <c r="G307" s="1" t="s">
        <v>323</v>
      </c>
      <c r="H307" s="63" t="s">
        <v>1552</v>
      </c>
      <c r="I307" s="200" t="s">
        <v>623</v>
      </c>
    </row>
    <row r="308" spans="1:9" ht="12.75">
      <c r="A308" s="13" t="s">
        <v>1381</v>
      </c>
      <c r="B308" s="1" t="s">
        <v>1382</v>
      </c>
      <c r="C308" s="1"/>
      <c r="D308" s="6" t="s">
        <v>620</v>
      </c>
      <c r="F308" s="13" t="s">
        <v>1541</v>
      </c>
      <c r="G308" s="1" t="s">
        <v>1456</v>
      </c>
      <c r="H308" s="63" t="s">
        <v>1553</v>
      </c>
      <c r="I308" s="200" t="s">
        <v>623</v>
      </c>
    </row>
    <row r="309" spans="1:9" ht="12.75">
      <c r="A309" s="13" t="s">
        <v>1401</v>
      </c>
      <c r="B309" s="1" t="s">
        <v>1403</v>
      </c>
      <c r="C309" s="1"/>
      <c r="D309" s="6" t="s">
        <v>1102</v>
      </c>
      <c r="F309" s="13" t="s">
        <v>1549</v>
      </c>
      <c r="G309" s="1" t="s">
        <v>526</v>
      </c>
      <c r="H309" s="63" t="s">
        <v>1554</v>
      </c>
      <c r="I309" s="200" t="s">
        <v>623</v>
      </c>
    </row>
    <row r="310" spans="1:9" ht="12.75">
      <c r="A310" s="13" t="s">
        <v>1402</v>
      </c>
      <c r="B310" s="1" t="s">
        <v>1404</v>
      </c>
      <c r="C310" s="1"/>
      <c r="D310" s="6" t="s">
        <v>1102</v>
      </c>
      <c r="F310" s="13" t="s">
        <v>1550</v>
      </c>
      <c r="G310" s="1" t="s">
        <v>1551</v>
      </c>
      <c r="H310" s="63" t="s">
        <v>1555</v>
      </c>
      <c r="I310" s="200" t="s">
        <v>623</v>
      </c>
    </row>
    <row r="311" spans="1:9" ht="12.75">
      <c r="A311" s="13" t="s">
        <v>1444</v>
      </c>
      <c r="B311" s="1" t="s">
        <v>1445</v>
      </c>
      <c r="C311" s="1"/>
      <c r="D311" s="6" t="s">
        <v>600</v>
      </c>
      <c r="F311" s="13"/>
      <c r="G311" s="1"/>
      <c r="H311" s="1"/>
      <c r="I311" s="200"/>
    </row>
    <row r="312" spans="1:9" ht="13.5" thickBot="1">
      <c r="A312" s="13" t="s">
        <v>1519</v>
      </c>
      <c r="B312" s="1" t="s">
        <v>1523</v>
      </c>
      <c r="C312" s="1"/>
      <c r="D312" s="6" t="s">
        <v>620</v>
      </c>
      <c r="F312" s="14"/>
      <c r="G312" s="15"/>
      <c r="H312" s="15"/>
      <c r="I312" s="201"/>
    </row>
    <row r="313" spans="1:4" ht="12.75">
      <c r="A313" s="13" t="s">
        <v>1141</v>
      </c>
      <c r="B313" s="1" t="s">
        <v>1142</v>
      </c>
      <c r="C313" s="1"/>
      <c r="D313" s="6" t="s">
        <v>1143</v>
      </c>
    </row>
    <row r="314" spans="1:4" ht="12.75">
      <c r="A314" s="13" t="s">
        <v>1802</v>
      </c>
      <c r="B314" s="1" t="s">
        <v>1816</v>
      </c>
      <c r="C314" s="1"/>
      <c r="D314" s="6" t="s">
        <v>106</v>
      </c>
    </row>
    <row r="315" spans="1:4" ht="12.75">
      <c r="A315" s="13" t="s">
        <v>1808</v>
      </c>
      <c r="B315" s="1" t="s">
        <v>1817</v>
      </c>
      <c r="C315" s="1"/>
      <c r="D315" s="6" t="s">
        <v>106</v>
      </c>
    </row>
    <row r="316" spans="1:4" ht="12.75">
      <c r="A316" s="13" t="s">
        <v>1815</v>
      </c>
      <c r="B316" s="1" t="s">
        <v>1818</v>
      </c>
      <c r="C316" s="1"/>
      <c r="D316" s="6" t="s">
        <v>106</v>
      </c>
    </row>
    <row r="317" spans="1:4" ht="13.5" thickBot="1">
      <c r="A317" s="13" t="s">
        <v>1663</v>
      </c>
      <c r="B317" s="1" t="s">
        <v>1667</v>
      </c>
      <c r="C317" s="1"/>
      <c r="D317" s="6" t="s">
        <v>106</v>
      </c>
    </row>
    <row r="318" spans="1:9" ht="15.75">
      <c r="A318" s="13" t="s">
        <v>1092</v>
      </c>
      <c r="B318" s="1" t="s">
        <v>1093</v>
      </c>
      <c r="C318" s="1"/>
      <c r="D318" s="6" t="s">
        <v>600</v>
      </c>
      <c r="F318" s="11" t="s">
        <v>59</v>
      </c>
      <c r="G318" s="312" t="s">
        <v>1693</v>
      </c>
      <c r="H318" s="313"/>
      <c r="I318" s="44" t="s">
        <v>425</v>
      </c>
    </row>
    <row r="319" spans="1:9" ht="12.75">
      <c r="A319" s="13" t="s">
        <v>928</v>
      </c>
      <c r="B319" s="1" t="s">
        <v>435</v>
      </c>
      <c r="C319" s="1"/>
      <c r="D319" s="6" t="s">
        <v>600</v>
      </c>
      <c r="F319" s="12" t="s">
        <v>60</v>
      </c>
      <c r="G319" s="2" t="s">
        <v>61</v>
      </c>
      <c r="H319" s="2" t="s">
        <v>62</v>
      </c>
      <c r="I319" s="10" t="s">
        <v>72</v>
      </c>
    </row>
    <row r="320" spans="1:9" ht="12.75">
      <c r="A320" s="13" t="s">
        <v>198</v>
      </c>
      <c r="B320" s="1" t="s">
        <v>213</v>
      </c>
      <c r="C320" s="1"/>
      <c r="D320" s="6" t="s">
        <v>106</v>
      </c>
      <c r="F320" s="13" t="s">
        <v>1685</v>
      </c>
      <c r="G320" s="1" t="s">
        <v>1694</v>
      </c>
      <c r="H320" s="63" t="s">
        <v>1707</v>
      </c>
      <c r="I320" s="200" t="s">
        <v>623</v>
      </c>
    </row>
    <row r="321" spans="1:9" ht="12.75">
      <c r="A321" s="13" t="s">
        <v>200</v>
      </c>
      <c r="B321" s="1" t="s">
        <v>210</v>
      </c>
      <c r="C321" s="1"/>
      <c r="D321" s="6" t="s">
        <v>106</v>
      </c>
      <c r="F321" s="13" t="s">
        <v>1692</v>
      </c>
      <c r="G321" s="1" t="s">
        <v>1695</v>
      </c>
      <c r="H321" s="63" t="s">
        <v>1706</v>
      </c>
      <c r="I321" s="200" t="s">
        <v>623</v>
      </c>
    </row>
    <row r="322" spans="1:9" ht="12.75">
      <c r="A322" s="13" t="s">
        <v>348</v>
      </c>
      <c r="B322" s="1" t="s">
        <v>354</v>
      </c>
      <c r="C322" s="1"/>
      <c r="D322" s="6" t="s">
        <v>106</v>
      </c>
      <c r="F322" s="13" t="s">
        <v>1708</v>
      </c>
      <c r="G322" s="1" t="s">
        <v>1709</v>
      </c>
      <c r="H322" s="63" t="s">
        <v>1710</v>
      </c>
      <c r="I322" s="200" t="s">
        <v>623</v>
      </c>
    </row>
    <row r="323" spans="1:9" ht="12.75">
      <c r="A323" s="13" t="s">
        <v>496</v>
      </c>
      <c r="B323" s="1" t="s">
        <v>499</v>
      </c>
      <c r="C323" s="1"/>
      <c r="D323" s="6" t="s">
        <v>106</v>
      </c>
      <c r="F323" s="13" t="s">
        <v>1712</v>
      </c>
      <c r="G323" s="1" t="s">
        <v>1713</v>
      </c>
      <c r="H323" s="63" t="s">
        <v>1714</v>
      </c>
      <c r="I323" s="200" t="s">
        <v>105</v>
      </c>
    </row>
    <row r="324" spans="1:9" ht="12.75">
      <c r="A324" s="13" t="s">
        <v>351</v>
      </c>
      <c r="B324" s="1" t="s">
        <v>355</v>
      </c>
      <c r="C324" s="1"/>
      <c r="D324" s="6" t="s">
        <v>106</v>
      </c>
      <c r="F324" s="13"/>
      <c r="G324" s="1"/>
      <c r="H324" s="1"/>
      <c r="I324" s="200"/>
    </row>
    <row r="325" spans="1:9" ht="13.5" thickBot="1">
      <c r="A325" s="41" t="s">
        <v>353</v>
      </c>
      <c r="B325" s="42" t="s">
        <v>356</v>
      </c>
      <c r="C325" s="42"/>
      <c r="D325" s="43" t="s">
        <v>106</v>
      </c>
      <c r="F325" s="14"/>
      <c r="G325" s="15"/>
      <c r="H325" s="15"/>
      <c r="I325" s="201"/>
    </row>
    <row r="326" spans="1:4" ht="13.5" thickBot="1">
      <c r="A326" s="14" t="s">
        <v>434</v>
      </c>
      <c r="B326" s="15" t="s">
        <v>435</v>
      </c>
      <c r="C326" s="15"/>
      <c r="D326" s="17" t="s">
        <v>106</v>
      </c>
    </row>
    <row r="327" ht="13.5" thickBot="1"/>
    <row r="328" spans="1:4" ht="15.75">
      <c r="A328" s="11" t="s">
        <v>59</v>
      </c>
      <c r="B328" s="312" t="s">
        <v>179</v>
      </c>
      <c r="C328" s="313"/>
      <c r="D328" s="44" t="s">
        <v>388</v>
      </c>
    </row>
    <row r="329" spans="1:4" ht="12.75">
      <c r="A329" s="12" t="s">
        <v>60</v>
      </c>
      <c r="B329" s="2" t="s">
        <v>61</v>
      </c>
      <c r="C329" s="2" t="s">
        <v>62</v>
      </c>
      <c r="D329" s="10" t="s">
        <v>72</v>
      </c>
    </row>
    <row r="330" spans="1:4" ht="12.75">
      <c r="A330" s="13" t="s">
        <v>202</v>
      </c>
      <c r="B330" s="1" t="s">
        <v>214</v>
      </c>
      <c r="C330" s="1" t="s">
        <v>215</v>
      </c>
      <c r="D330" s="6" t="s">
        <v>105</v>
      </c>
    </row>
    <row r="331" spans="1:4" ht="12.75">
      <c r="A331" s="13" t="s">
        <v>216</v>
      </c>
      <c r="B331" s="1" t="s">
        <v>217</v>
      </c>
      <c r="C331" s="1" t="s">
        <v>218</v>
      </c>
      <c r="D331" s="6" t="s">
        <v>105</v>
      </c>
    </row>
    <row r="332" spans="1:4" ht="12.75">
      <c r="A332" s="13" t="s">
        <v>203</v>
      </c>
      <c r="B332" s="1" t="s">
        <v>219</v>
      </c>
      <c r="C332" s="1" t="s">
        <v>220</v>
      </c>
      <c r="D332" s="6" t="s">
        <v>105</v>
      </c>
    </row>
    <row r="333" spans="1:4" ht="12.75">
      <c r="A333" s="13" t="s">
        <v>48</v>
      </c>
      <c r="B333" s="1" t="s">
        <v>50</v>
      </c>
      <c r="C333" s="1"/>
      <c r="D333" s="6" t="s">
        <v>711</v>
      </c>
    </row>
    <row r="334" spans="1:4" ht="12.75">
      <c r="A334" s="13" t="s">
        <v>204</v>
      </c>
      <c r="B334" s="1" t="s">
        <v>221</v>
      </c>
      <c r="C334" s="1" t="s">
        <v>222</v>
      </c>
      <c r="D334" s="6" t="s">
        <v>105</v>
      </c>
    </row>
    <row r="335" spans="1:4" ht="12.75">
      <c r="A335" s="13" t="s">
        <v>205</v>
      </c>
      <c r="B335" s="1" t="s">
        <v>223</v>
      </c>
      <c r="C335" s="1" t="s">
        <v>224</v>
      </c>
      <c r="D335" s="6" t="s">
        <v>105</v>
      </c>
    </row>
    <row r="336" spans="1:4" ht="12.75">
      <c r="A336" s="13" t="s">
        <v>225</v>
      </c>
      <c r="B336" s="1" t="s">
        <v>226</v>
      </c>
      <c r="C336" s="1" t="s">
        <v>227</v>
      </c>
      <c r="D336" s="6" t="s">
        <v>105</v>
      </c>
    </row>
    <row r="337" spans="1:4" ht="12.75">
      <c r="A337" s="13" t="s">
        <v>739</v>
      </c>
      <c r="B337" s="1" t="s">
        <v>741</v>
      </c>
      <c r="C337" s="1"/>
      <c r="D337" s="6" t="s">
        <v>616</v>
      </c>
    </row>
    <row r="338" spans="1:4" ht="12.75">
      <c r="A338" s="13" t="s">
        <v>1665</v>
      </c>
      <c r="B338" s="1" t="s">
        <v>52</v>
      </c>
      <c r="C338" s="1"/>
      <c r="D338" s="6" t="s">
        <v>105</v>
      </c>
    </row>
    <row r="339" spans="1:4" ht="12.75">
      <c r="A339" s="13" t="s">
        <v>740</v>
      </c>
      <c r="B339" s="1" t="s">
        <v>742</v>
      </c>
      <c r="C339" s="1"/>
      <c r="D339" s="6" t="s">
        <v>616</v>
      </c>
    </row>
    <row r="340" spans="1:4" ht="12.75">
      <c r="A340" s="13" t="s">
        <v>624</v>
      </c>
      <c r="B340" s="1" t="s">
        <v>625</v>
      </c>
      <c r="C340" s="1"/>
      <c r="D340" s="6" t="s">
        <v>616</v>
      </c>
    </row>
    <row r="341" spans="1:4" ht="12.75">
      <c r="A341" s="13" t="s">
        <v>690</v>
      </c>
      <c r="B341" s="1" t="s">
        <v>692</v>
      </c>
      <c r="C341" s="1"/>
      <c r="D341" s="6" t="s">
        <v>616</v>
      </c>
    </row>
    <row r="342" spans="1:4" ht="12.75">
      <c r="A342" s="13" t="s">
        <v>691</v>
      </c>
      <c r="B342" s="1" t="s">
        <v>693</v>
      </c>
      <c r="C342" s="1"/>
      <c r="D342" s="6" t="s">
        <v>616</v>
      </c>
    </row>
    <row r="343" spans="1:4" ht="12.75">
      <c r="A343" s="13" t="s">
        <v>552</v>
      </c>
      <c r="B343" s="1" t="s">
        <v>553</v>
      </c>
      <c r="C343" s="1"/>
      <c r="D343" s="6" t="s">
        <v>105</v>
      </c>
    </row>
    <row r="344" spans="1:4" ht="12.75">
      <c r="A344" s="41" t="s">
        <v>497</v>
      </c>
      <c r="B344" s="42" t="s">
        <v>498</v>
      </c>
      <c r="C344" s="42"/>
      <c r="D344" s="43" t="s">
        <v>105</v>
      </c>
    </row>
    <row r="345" spans="1:4" ht="13.5" thickBot="1">
      <c r="A345" s="14" t="s">
        <v>551</v>
      </c>
      <c r="B345" s="15" t="s">
        <v>554</v>
      </c>
      <c r="C345" s="15"/>
      <c r="D345" s="17" t="s">
        <v>105</v>
      </c>
    </row>
    <row r="346" ht="13.5" thickBot="1"/>
    <row r="347" spans="1:4" ht="16.5" thickBot="1">
      <c r="A347" s="11" t="s">
        <v>59</v>
      </c>
      <c r="B347" s="312" t="s">
        <v>233</v>
      </c>
      <c r="C347" s="313"/>
      <c r="D347" s="44" t="s">
        <v>388</v>
      </c>
    </row>
    <row r="348" spans="1:9" ht="15.75">
      <c r="A348" s="12" t="s">
        <v>60</v>
      </c>
      <c r="B348" s="2" t="s">
        <v>61</v>
      </c>
      <c r="C348" s="2" t="s">
        <v>62</v>
      </c>
      <c r="D348" s="10" t="s">
        <v>72</v>
      </c>
      <c r="F348" s="11" t="s">
        <v>59</v>
      </c>
      <c r="G348" s="314" t="s">
        <v>1171</v>
      </c>
      <c r="H348" s="314"/>
      <c r="I348" s="44" t="s">
        <v>1193</v>
      </c>
    </row>
    <row r="349" spans="1:9" ht="12.75">
      <c r="A349" s="13" t="s">
        <v>244</v>
      </c>
      <c r="B349" s="1" t="s">
        <v>240</v>
      </c>
      <c r="C349" s="1" t="s">
        <v>247</v>
      </c>
      <c r="D349" s="6" t="s">
        <v>74</v>
      </c>
      <c r="F349" s="12" t="s">
        <v>60</v>
      </c>
      <c r="G349" s="2" t="s">
        <v>61</v>
      </c>
      <c r="H349" s="2" t="s">
        <v>62</v>
      </c>
      <c r="I349" s="10" t="s">
        <v>72</v>
      </c>
    </row>
    <row r="350" spans="1:9" ht="12.75">
      <c r="A350" s="13" t="s">
        <v>232</v>
      </c>
      <c r="B350" s="1" t="s">
        <v>248</v>
      </c>
      <c r="C350" s="1" t="s">
        <v>236</v>
      </c>
      <c r="D350" s="6" t="s">
        <v>74</v>
      </c>
      <c r="F350" s="13" t="s">
        <v>232</v>
      </c>
      <c r="G350" s="1" t="s">
        <v>248</v>
      </c>
      <c r="H350" s="1" t="s">
        <v>236</v>
      </c>
      <c r="I350" s="6" t="s">
        <v>74</v>
      </c>
    </row>
    <row r="351" spans="1:9" ht="12.75">
      <c r="A351" s="13" t="s">
        <v>245</v>
      </c>
      <c r="B351" s="1" t="s">
        <v>235</v>
      </c>
      <c r="C351" s="1" t="s">
        <v>249</v>
      </c>
      <c r="D351" s="6" t="s">
        <v>74</v>
      </c>
      <c r="F351" s="13" t="s">
        <v>1172</v>
      </c>
      <c r="G351" s="1" t="s">
        <v>1173</v>
      </c>
      <c r="H351" s="63" t="s">
        <v>1174</v>
      </c>
      <c r="I351" s="6" t="s">
        <v>806</v>
      </c>
    </row>
    <row r="352" spans="1:9" ht="12.75">
      <c r="A352" s="13" t="s">
        <v>437</v>
      </c>
      <c r="B352" s="1" t="s">
        <v>450</v>
      </c>
      <c r="C352" s="1" t="s">
        <v>451</v>
      </c>
      <c r="D352" s="6" t="s">
        <v>74</v>
      </c>
      <c r="F352" s="13" t="s">
        <v>1175</v>
      </c>
      <c r="G352" s="1" t="s">
        <v>1176</v>
      </c>
      <c r="H352" s="63" t="s">
        <v>1177</v>
      </c>
      <c r="I352" s="6" t="s">
        <v>806</v>
      </c>
    </row>
    <row r="353" spans="1:9" ht="12.75">
      <c r="A353" s="13" t="s">
        <v>246</v>
      </c>
      <c r="B353" s="1" t="s">
        <v>253</v>
      </c>
      <c r="C353" s="1" t="s">
        <v>250</v>
      </c>
      <c r="D353" s="6" t="s">
        <v>74</v>
      </c>
      <c r="F353" s="13" t="s">
        <v>244</v>
      </c>
      <c r="G353" s="1" t="s">
        <v>240</v>
      </c>
      <c r="H353" s="1" t="s">
        <v>247</v>
      </c>
      <c r="I353" s="6" t="s">
        <v>74</v>
      </c>
    </row>
    <row r="354" spans="1:9" ht="12.75">
      <c r="A354" s="13" t="s">
        <v>931</v>
      </c>
      <c r="B354" s="1" t="s">
        <v>932</v>
      </c>
      <c r="C354" s="63" t="s">
        <v>933</v>
      </c>
      <c r="D354" s="6" t="s">
        <v>1098</v>
      </c>
      <c r="F354" s="13" t="s">
        <v>246</v>
      </c>
      <c r="G354" s="1" t="s">
        <v>253</v>
      </c>
      <c r="H354" s="1" t="s">
        <v>250</v>
      </c>
      <c r="I354" s="6" t="s">
        <v>74</v>
      </c>
    </row>
    <row r="355" spans="1:9" ht="12.75">
      <c r="A355" s="13" t="s">
        <v>964</v>
      </c>
      <c r="B355" s="1" t="s">
        <v>966</v>
      </c>
      <c r="C355" s="63" t="s">
        <v>971</v>
      </c>
      <c r="D355" s="6" t="s">
        <v>1098</v>
      </c>
      <c r="F355" s="13" t="s">
        <v>1178</v>
      </c>
      <c r="G355" s="1" t="s">
        <v>1179</v>
      </c>
      <c r="H355" s="63" t="s">
        <v>1497</v>
      </c>
      <c r="I355" s="6" t="s">
        <v>806</v>
      </c>
    </row>
    <row r="356" spans="1:9" ht="12.75">
      <c r="A356" s="13" t="s">
        <v>965</v>
      </c>
      <c r="B356" s="1" t="s">
        <v>967</v>
      </c>
      <c r="C356" s="63" t="s">
        <v>972</v>
      </c>
      <c r="D356" s="6" t="s">
        <v>1098</v>
      </c>
      <c r="F356" s="13" t="s">
        <v>1495</v>
      </c>
      <c r="G356" s="1" t="s">
        <v>1496</v>
      </c>
      <c r="H356" s="63" t="s">
        <v>1498</v>
      </c>
      <c r="I356" s="6" t="s">
        <v>1124</v>
      </c>
    </row>
    <row r="357" spans="1:9" ht="12.75">
      <c r="A357" s="13" t="s">
        <v>849</v>
      </c>
      <c r="B357" s="1" t="s">
        <v>850</v>
      </c>
      <c r="C357" s="63" t="s">
        <v>930</v>
      </c>
      <c r="D357" s="6" t="s">
        <v>1100</v>
      </c>
      <c r="F357" s="13" t="s">
        <v>437</v>
      </c>
      <c r="G357" s="1" t="s">
        <v>450</v>
      </c>
      <c r="H357" s="1" t="s">
        <v>451</v>
      </c>
      <c r="I357" s="6" t="s">
        <v>74</v>
      </c>
    </row>
    <row r="358" spans="1:9" ht="12.75">
      <c r="A358" s="13" t="s">
        <v>1154</v>
      </c>
      <c r="B358" s="1" t="s">
        <v>1155</v>
      </c>
      <c r="C358" s="63" t="s">
        <v>1156</v>
      </c>
      <c r="D358" s="6" t="s">
        <v>1146</v>
      </c>
      <c r="F358" s="13" t="s">
        <v>1180</v>
      </c>
      <c r="G358" s="1" t="s">
        <v>1181</v>
      </c>
      <c r="H358" s="63" t="s">
        <v>1182</v>
      </c>
      <c r="I358" s="6" t="s">
        <v>806</v>
      </c>
    </row>
    <row r="359" spans="1:9" ht="12.75">
      <c r="A359" s="13" t="s">
        <v>743</v>
      </c>
      <c r="B359" s="1" t="s">
        <v>744</v>
      </c>
      <c r="C359" s="63" t="s">
        <v>848</v>
      </c>
      <c r="D359" s="6" t="s">
        <v>1098</v>
      </c>
      <c r="F359" s="13" t="s">
        <v>1165</v>
      </c>
      <c r="G359" s="1" t="s">
        <v>1183</v>
      </c>
      <c r="H359" s="63" t="s">
        <v>1184</v>
      </c>
      <c r="I359" s="6" t="s">
        <v>806</v>
      </c>
    </row>
    <row r="360" spans="1:9" ht="12.75">
      <c r="A360" s="13" t="s">
        <v>1073</v>
      </c>
      <c r="B360" s="1" t="s">
        <v>1074</v>
      </c>
      <c r="C360" s="63" t="s">
        <v>1075</v>
      </c>
      <c r="D360" s="6" t="s">
        <v>1099</v>
      </c>
      <c r="F360" s="13" t="s">
        <v>1185</v>
      </c>
      <c r="G360" s="1" t="s">
        <v>1186</v>
      </c>
      <c r="H360" s="63" t="s">
        <v>1187</v>
      </c>
      <c r="I360" s="6" t="s">
        <v>806</v>
      </c>
    </row>
    <row r="361" spans="1:9" ht="12.75">
      <c r="A361" s="13" t="s">
        <v>856</v>
      </c>
      <c r="B361" s="1" t="s">
        <v>857</v>
      </c>
      <c r="C361" s="63" t="s">
        <v>858</v>
      </c>
      <c r="D361" s="6" t="s">
        <v>1099</v>
      </c>
      <c r="F361" s="13" t="s">
        <v>1166</v>
      </c>
      <c r="G361" s="1" t="s">
        <v>1188</v>
      </c>
      <c r="H361" s="63" t="s">
        <v>1189</v>
      </c>
      <c r="I361" s="6" t="s">
        <v>806</v>
      </c>
    </row>
    <row r="362" spans="1:9" ht="12.75">
      <c r="A362" s="13" t="s">
        <v>243</v>
      </c>
      <c r="B362" s="1" t="s">
        <v>237</v>
      </c>
      <c r="C362" s="1" t="s">
        <v>239</v>
      </c>
      <c r="D362" s="6" t="s">
        <v>254</v>
      </c>
      <c r="F362" s="13" t="s">
        <v>1190</v>
      </c>
      <c r="G362" s="1" t="s">
        <v>1191</v>
      </c>
      <c r="H362" s="63" t="s">
        <v>1192</v>
      </c>
      <c r="I362" s="6" t="s">
        <v>806</v>
      </c>
    </row>
    <row r="363" spans="1:9" ht="12.75">
      <c r="A363" s="13" t="s">
        <v>251</v>
      </c>
      <c r="B363" s="1" t="s">
        <v>238</v>
      </c>
      <c r="C363" s="1" t="s">
        <v>252</v>
      </c>
      <c r="D363" s="6" t="s">
        <v>254</v>
      </c>
      <c r="F363" s="13" t="s">
        <v>1258</v>
      </c>
      <c r="G363" s="1" t="s">
        <v>361</v>
      </c>
      <c r="H363" s="63" t="s">
        <v>1259</v>
      </c>
      <c r="I363" s="6" t="s">
        <v>806</v>
      </c>
    </row>
    <row r="364" spans="1:9" ht="12.75">
      <c r="A364" s="13" t="s">
        <v>231</v>
      </c>
      <c r="B364" s="1" t="s">
        <v>241</v>
      </c>
      <c r="C364" s="1" t="s">
        <v>242</v>
      </c>
      <c r="D364" s="6" t="s">
        <v>254</v>
      </c>
      <c r="F364" s="13" t="s">
        <v>1359</v>
      </c>
      <c r="G364" s="1" t="s">
        <v>235</v>
      </c>
      <c r="H364" s="63" t="s">
        <v>1360</v>
      </c>
      <c r="I364" s="6" t="s">
        <v>1063</v>
      </c>
    </row>
    <row r="365" spans="1:9" ht="13.5" thickBot="1">
      <c r="A365" s="38" t="s">
        <v>360</v>
      </c>
      <c r="B365" s="39" t="s">
        <v>361</v>
      </c>
      <c r="C365" s="39" t="s">
        <v>362</v>
      </c>
      <c r="D365" s="40" t="s">
        <v>74</v>
      </c>
      <c r="F365" s="13" t="s">
        <v>1361</v>
      </c>
      <c r="G365" s="1" t="s">
        <v>1362</v>
      </c>
      <c r="H365" s="63" t="s">
        <v>1363</v>
      </c>
      <c r="I365" s="6" t="s">
        <v>1063</v>
      </c>
    </row>
    <row r="366" spans="6:9" ht="13.5" thickBot="1">
      <c r="F366" s="13" t="s">
        <v>1406</v>
      </c>
      <c r="G366" s="1" t="s">
        <v>1408</v>
      </c>
      <c r="H366" s="63" t="s">
        <v>1503</v>
      </c>
      <c r="I366" s="6" t="s">
        <v>1099</v>
      </c>
    </row>
    <row r="367" spans="1:9" ht="15.75">
      <c r="A367" s="11" t="s">
        <v>59</v>
      </c>
      <c r="B367" s="312" t="s">
        <v>234</v>
      </c>
      <c r="C367" s="313"/>
      <c r="D367" s="44" t="s">
        <v>388</v>
      </c>
      <c r="F367" s="13" t="s">
        <v>1407</v>
      </c>
      <c r="G367" s="1" t="s">
        <v>1409</v>
      </c>
      <c r="H367" s="63" t="s">
        <v>1410</v>
      </c>
      <c r="I367" s="6" t="s">
        <v>1099</v>
      </c>
    </row>
    <row r="368" spans="1:9" ht="13.5" thickBot="1">
      <c r="A368" s="12" t="s">
        <v>60</v>
      </c>
      <c r="B368" s="2" t="s">
        <v>61</v>
      </c>
      <c r="C368" s="2" t="s">
        <v>62</v>
      </c>
      <c r="D368" s="10" t="s">
        <v>72</v>
      </c>
      <c r="F368" s="14" t="s">
        <v>1446</v>
      </c>
      <c r="G368" s="15" t="s">
        <v>1074</v>
      </c>
      <c r="H368" s="124" t="s">
        <v>1075</v>
      </c>
      <c r="I368" s="17" t="s">
        <v>1063</v>
      </c>
    </row>
    <row r="369" spans="1:4" ht="12.75">
      <c r="A369" s="13" t="s">
        <v>256</v>
      </c>
      <c r="B369" s="1" t="s">
        <v>257</v>
      </c>
      <c r="C369" s="1" t="s">
        <v>258</v>
      </c>
      <c r="D369" s="6" t="s">
        <v>316</v>
      </c>
    </row>
    <row r="370" spans="1:4" ht="12.75">
      <c r="A370" s="13" t="s">
        <v>259</v>
      </c>
      <c r="B370" s="1" t="s">
        <v>260</v>
      </c>
      <c r="C370" s="1" t="s">
        <v>261</v>
      </c>
      <c r="D370" s="6" t="s">
        <v>316</v>
      </c>
    </row>
    <row r="371" spans="1:4" ht="12.75">
      <c r="A371" s="13" t="s">
        <v>936</v>
      </c>
      <c r="B371" s="1" t="s">
        <v>939</v>
      </c>
      <c r="C371" s="63" t="s">
        <v>940</v>
      </c>
      <c r="D371" s="6" t="s">
        <v>1097</v>
      </c>
    </row>
    <row r="372" spans="1:4" ht="12.75">
      <c r="A372" s="13" t="s">
        <v>1076</v>
      </c>
      <c r="B372" s="1" t="s">
        <v>1077</v>
      </c>
      <c r="C372" s="65" t="s">
        <v>1096</v>
      </c>
      <c r="D372" s="6" t="s">
        <v>1097</v>
      </c>
    </row>
    <row r="373" spans="1:4" ht="12.75">
      <c r="A373" s="13" t="s">
        <v>1574</v>
      </c>
      <c r="B373" s="1" t="s">
        <v>1575</v>
      </c>
      <c r="C373" s="65" t="s">
        <v>1576</v>
      </c>
      <c r="D373" s="6" t="s">
        <v>640</v>
      </c>
    </row>
    <row r="374" spans="1:4" ht="12.75">
      <c r="A374" s="13" t="s">
        <v>935</v>
      </c>
      <c r="B374" s="1" t="s">
        <v>938</v>
      </c>
      <c r="C374" s="63" t="s">
        <v>941</v>
      </c>
      <c r="D374" s="6" t="s">
        <v>1097</v>
      </c>
    </row>
    <row r="375" spans="1:4" ht="12.75">
      <c r="A375" s="13" t="s">
        <v>943</v>
      </c>
      <c r="B375" s="1" t="s">
        <v>945</v>
      </c>
      <c r="C375" s="63" t="s">
        <v>944</v>
      </c>
      <c r="D375" s="6" t="s">
        <v>1097</v>
      </c>
    </row>
    <row r="376" spans="1:4" ht="12.75">
      <c r="A376" s="13" t="s">
        <v>934</v>
      </c>
      <c r="B376" s="1" t="s">
        <v>937</v>
      </c>
      <c r="C376" s="63" t="s">
        <v>942</v>
      </c>
      <c r="D376" s="6" t="s">
        <v>1097</v>
      </c>
    </row>
    <row r="377" spans="1:4" ht="12.75">
      <c r="A377" s="13" t="s">
        <v>906</v>
      </c>
      <c r="B377" s="1" t="s">
        <v>907</v>
      </c>
      <c r="C377" s="63" t="s">
        <v>908</v>
      </c>
      <c r="D377" s="6" t="s">
        <v>1097</v>
      </c>
    </row>
    <row r="378" spans="1:4" ht="12.75">
      <c r="A378" s="13" t="s">
        <v>912</v>
      </c>
      <c r="B378" s="1" t="s">
        <v>913</v>
      </c>
      <c r="C378" s="63" t="s">
        <v>914</v>
      </c>
      <c r="D378" s="6" t="s">
        <v>1097</v>
      </c>
    </row>
    <row r="379" spans="1:4" ht="12.75">
      <c r="A379" s="13" t="s">
        <v>1668</v>
      </c>
      <c r="B379" s="1" t="s">
        <v>1670</v>
      </c>
      <c r="C379" s="63" t="s">
        <v>1672</v>
      </c>
      <c r="D379" s="6" t="s">
        <v>316</v>
      </c>
    </row>
    <row r="380" spans="1:4" ht="12.75">
      <c r="A380" s="13" t="s">
        <v>1669</v>
      </c>
      <c r="B380" s="1" t="s">
        <v>1671</v>
      </c>
      <c r="C380" s="63" t="s">
        <v>1673</v>
      </c>
      <c r="D380" s="6" t="s">
        <v>316</v>
      </c>
    </row>
    <row r="381" spans="1:4" ht="12.75">
      <c r="A381" s="13" t="s">
        <v>1528</v>
      </c>
      <c r="B381" s="1" t="s">
        <v>1529</v>
      </c>
      <c r="C381" s="63" t="s">
        <v>1530</v>
      </c>
      <c r="D381" s="6" t="s">
        <v>640</v>
      </c>
    </row>
    <row r="382" spans="1:4" ht="12.75">
      <c r="A382" s="13" t="s">
        <v>909</v>
      </c>
      <c r="B382" s="1" t="s">
        <v>910</v>
      </c>
      <c r="C382" s="63" t="s">
        <v>911</v>
      </c>
      <c r="D382" s="6" t="s">
        <v>1097</v>
      </c>
    </row>
    <row r="383" spans="1:4" ht="12.75">
      <c r="A383" s="13" t="s">
        <v>262</v>
      </c>
      <c r="B383" s="1" t="s">
        <v>263</v>
      </c>
      <c r="C383" s="1" t="s">
        <v>264</v>
      </c>
      <c r="D383" s="6" t="s">
        <v>316</v>
      </c>
    </row>
    <row r="384" spans="1:4" ht="12.75">
      <c r="A384" s="13" t="s">
        <v>53</v>
      </c>
      <c r="B384" s="1" t="s">
        <v>54</v>
      </c>
      <c r="C384" s="63" t="s">
        <v>55</v>
      </c>
      <c r="D384" s="6" t="s">
        <v>640</v>
      </c>
    </row>
    <row r="385" spans="1:4" ht="12.75">
      <c r="A385" s="13" t="s">
        <v>1847</v>
      </c>
      <c r="B385" s="1" t="s">
        <v>0</v>
      </c>
      <c r="C385" s="63"/>
      <c r="D385" s="6" t="s">
        <v>316</v>
      </c>
    </row>
    <row r="386" spans="1:4" ht="12.75">
      <c r="A386" s="13" t="s">
        <v>720</v>
      </c>
      <c r="B386" s="1" t="s">
        <v>721</v>
      </c>
      <c r="C386" s="63" t="s">
        <v>722</v>
      </c>
      <c r="D386" s="6" t="s">
        <v>1097</v>
      </c>
    </row>
    <row r="387" spans="1:4" ht="12.75">
      <c r="A387" s="13" t="s">
        <v>709</v>
      </c>
      <c r="B387" s="1" t="s">
        <v>708</v>
      </c>
      <c r="C387" s="63" t="s">
        <v>713</v>
      </c>
      <c r="D387" s="6" t="s">
        <v>580</v>
      </c>
    </row>
    <row r="388" spans="1:4" ht="12.75">
      <c r="A388" s="13" t="s">
        <v>645</v>
      </c>
      <c r="B388" s="1" t="s">
        <v>646</v>
      </c>
      <c r="C388" s="63" t="s">
        <v>651</v>
      </c>
      <c r="D388" s="6" t="s">
        <v>640</v>
      </c>
    </row>
    <row r="389" spans="1:4" ht="12.75">
      <c r="A389" s="13" t="s">
        <v>265</v>
      </c>
      <c r="B389" s="1" t="s">
        <v>266</v>
      </c>
      <c r="C389" s="1" t="s">
        <v>267</v>
      </c>
      <c r="D389" s="6" t="s">
        <v>316</v>
      </c>
    </row>
    <row r="390" spans="1:4" ht="12.75">
      <c r="A390" s="13" t="s">
        <v>268</v>
      </c>
      <c r="B390" s="1" t="s">
        <v>269</v>
      </c>
      <c r="C390" s="1" t="s">
        <v>270</v>
      </c>
      <c r="D390" s="6" t="s">
        <v>316</v>
      </c>
    </row>
    <row r="391" spans="1:4" ht="12.75">
      <c r="A391" s="13" t="s">
        <v>271</v>
      </c>
      <c r="B391" s="1" t="s">
        <v>272</v>
      </c>
      <c r="C391" s="1" t="s">
        <v>273</v>
      </c>
      <c r="D391" s="6" t="s">
        <v>316</v>
      </c>
    </row>
    <row r="392" spans="1:4" ht="12.75">
      <c r="A392" s="13" t="s">
        <v>274</v>
      </c>
      <c r="B392" s="1" t="s">
        <v>275</v>
      </c>
      <c r="C392" s="1" t="s">
        <v>276</v>
      </c>
      <c r="D392" s="6" t="s">
        <v>316</v>
      </c>
    </row>
    <row r="393" spans="1:4" ht="12.75">
      <c r="A393" s="13" t="s">
        <v>277</v>
      </c>
      <c r="B393" s="1" t="s">
        <v>278</v>
      </c>
      <c r="C393" s="1" t="s">
        <v>279</v>
      </c>
      <c r="D393" s="6" t="s">
        <v>316</v>
      </c>
    </row>
    <row r="394" spans="1:4" ht="13.5" thickBot="1">
      <c r="A394" s="14" t="s">
        <v>255</v>
      </c>
      <c r="B394" s="15" t="s">
        <v>280</v>
      </c>
      <c r="C394" s="15" t="s">
        <v>281</v>
      </c>
      <c r="D394" s="17" t="s">
        <v>316</v>
      </c>
    </row>
    <row r="395" ht="13.5" thickBot="1"/>
    <row r="396" spans="1:4" ht="15.75">
      <c r="A396" s="11" t="s">
        <v>59</v>
      </c>
      <c r="B396" s="312" t="s">
        <v>477</v>
      </c>
      <c r="C396" s="313"/>
      <c r="D396" s="44" t="s">
        <v>385</v>
      </c>
    </row>
    <row r="397" spans="1:4" ht="12.75">
      <c r="A397" s="12" t="s">
        <v>60</v>
      </c>
      <c r="B397" s="2" t="s">
        <v>61</v>
      </c>
      <c r="C397" s="2" t="s">
        <v>62</v>
      </c>
      <c r="D397" s="10" t="s">
        <v>72</v>
      </c>
    </row>
    <row r="398" spans="1:4" ht="12.75">
      <c r="A398" s="13" t="s">
        <v>478</v>
      </c>
      <c r="B398" s="1" t="s">
        <v>479</v>
      </c>
      <c r="C398" s="1" t="s">
        <v>481</v>
      </c>
      <c r="D398" s="6" t="s">
        <v>316</v>
      </c>
    </row>
    <row r="399" spans="1:4" ht="12.75">
      <c r="A399" s="13" t="s">
        <v>1144</v>
      </c>
      <c r="B399" s="1" t="s">
        <v>1145</v>
      </c>
      <c r="C399" s="63" t="s">
        <v>1147</v>
      </c>
      <c r="D399" s="6" t="s">
        <v>1146</v>
      </c>
    </row>
    <row r="400" spans="1:4" ht="12.75">
      <c r="A400" s="13" t="s">
        <v>421</v>
      </c>
      <c r="B400" s="1" t="s">
        <v>422</v>
      </c>
      <c r="C400" s="45" t="s">
        <v>423</v>
      </c>
      <c r="D400" s="6" t="s">
        <v>106</v>
      </c>
    </row>
    <row r="401" spans="1:4" ht="12.75">
      <c r="A401" s="13" t="s">
        <v>539</v>
      </c>
      <c r="B401" s="1" t="s">
        <v>377</v>
      </c>
      <c r="C401" s="1" t="s">
        <v>487</v>
      </c>
      <c r="D401" s="6" t="s">
        <v>106</v>
      </c>
    </row>
    <row r="402" spans="1:4" ht="12.75">
      <c r="A402" s="13" t="s">
        <v>483</v>
      </c>
      <c r="B402" s="1" t="s">
        <v>480</v>
      </c>
      <c r="C402" s="1" t="s">
        <v>482</v>
      </c>
      <c r="D402" s="6" t="s">
        <v>316</v>
      </c>
    </row>
    <row r="403" spans="1:4" ht="12.75">
      <c r="A403" s="13" t="s">
        <v>557</v>
      </c>
      <c r="B403" s="1" t="s">
        <v>560</v>
      </c>
      <c r="C403" s="65" t="s">
        <v>609</v>
      </c>
      <c r="D403" s="6" t="s">
        <v>106</v>
      </c>
    </row>
    <row r="404" spans="1:4" ht="12.75">
      <c r="A404" s="13" t="s">
        <v>699</v>
      </c>
      <c r="B404" s="1" t="s">
        <v>678</v>
      </c>
      <c r="C404" s="65" t="s">
        <v>700</v>
      </c>
      <c r="D404" s="6" t="s">
        <v>597</v>
      </c>
    </row>
    <row r="405" spans="1:4" ht="12.75">
      <c r="A405" s="13" t="s">
        <v>1501</v>
      </c>
      <c r="B405" s="1" t="s">
        <v>1408</v>
      </c>
      <c r="C405" s="65" t="s">
        <v>1502</v>
      </c>
      <c r="D405" s="6" t="s">
        <v>1124</v>
      </c>
    </row>
    <row r="406" spans="1:4" ht="12.75">
      <c r="A406" s="13" t="s">
        <v>810</v>
      </c>
      <c r="B406" s="1" t="s">
        <v>811</v>
      </c>
      <c r="C406" s="65" t="s">
        <v>812</v>
      </c>
      <c r="D406" s="6" t="s">
        <v>640</v>
      </c>
    </row>
    <row r="407" spans="1:4" ht="12.75">
      <c r="A407" s="13" t="s">
        <v>49</v>
      </c>
      <c r="B407" s="1" t="s">
        <v>212</v>
      </c>
      <c r="C407" s="65" t="s">
        <v>1556</v>
      </c>
      <c r="D407" s="6" t="s">
        <v>620</v>
      </c>
    </row>
    <row r="408" spans="1:4" ht="12.75">
      <c r="A408" s="13" t="s">
        <v>916</v>
      </c>
      <c r="B408" s="1" t="s">
        <v>917</v>
      </c>
      <c r="C408" s="65" t="s">
        <v>918</v>
      </c>
      <c r="D408" s="6" t="s">
        <v>1098</v>
      </c>
    </row>
    <row r="409" spans="1:4" ht="12.75">
      <c r="A409" s="60" t="s">
        <v>1194</v>
      </c>
      <c r="B409" s="45" t="s">
        <v>1196</v>
      </c>
      <c r="C409" s="65" t="s">
        <v>1200</v>
      </c>
      <c r="D409" s="147" t="s">
        <v>632</v>
      </c>
    </row>
    <row r="410" spans="1:4" ht="12.75">
      <c r="A410" s="60" t="s">
        <v>1195</v>
      </c>
      <c r="B410" s="45" t="s">
        <v>1197</v>
      </c>
      <c r="C410" s="65" t="s">
        <v>1201</v>
      </c>
      <c r="D410" s="147" t="s">
        <v>1198</v>
      </c>
    </row>
    <row r="411" spans="1:4" ht="12.75">
      <c r="A411" s="13" t="s">
        <v>915</v>
      </c>
      <c r="B411" s="1" t="s">
        <v>464</v>
      </c>
      <c r="C411" s="65" t="s">
        <v>470</v>
      </c>
      <c r="D411" s="6" t="s">
        <v>1098</v>
      </c>
    </row>
    <row r="412" spans="1:4" ht="12.75">
      <c r="A412" s="13" t="s">
        <v>691</v>
      </c>
      <c r="B412" s="1" t="s">
        <v>693</v>
      </c>
      <c r="C412" s="65" t="s">
        <v>953</v>
      </c>
      <c r="D412" s="6" t="s">
        <v>616</v>
      </c>
    </row>
    <row r="413" spans="1:4" ht="12.75">
      <c r="A413" s="13" t="s">
        <v>761</v>
      </c>
      <c r="B413" s="1" t="s">
        <v>951</v>
      </c>
      <c r="C413" s="65" t="s">
        <v>952</v>
      </c>
      <c r="D413" s="6" t="s">
        <v>1105</v>
      </c>
    </row>
    <row r="414" spans="1:4" ht="12.75">
      <c r="A414" s="13" t="s">
        <v>946</v>
      </c>
      <c r="B414" s="1" t="s">
        <v>947</v>
      </c>
      <c r="C414" s="65" t="s">
        <v>948</v>
      </c>
      <c r="D414" s="6" t="s">
        <v>1100</v>
      </c>
    </row>
    <row r="415" spans="1:4" ht="12.75">
      <c r="A415" s="13" t="s">
        <v>1324</v>
      </c>
      <c r="B415" s="1" t="s">
        <v>1313</v>
      </c>
      <c r="C415" s="65" t="s">
        <v>1325</v>
      </c>
      <c r="D415" s="6" t="s">
        <v>1324</v>
      </c>
    </row>
    <row r="416" spans="1:4" ht="12.75">
      <c r="A416" s="13" t="s">
        <v>1009</v>
      </c>
      <c r="B416" s="1" t="s">
        <v>1010</v>
      </c>
      <c r="C416" s="65" t="s">
        <v>1011</v>
      </c>
      <c r="D416" s="6" t="s">
        <v>1101</v>
      </c>
    </row>
    <row r="417" spans="1:4" ht="12.75">
      <c r="A417" s="13" t="s">
        <v>835</v>
      </c>
      <c r="B417" s="1" t="s">
        <v>465</v>
      </c>
      <c r="C417" s="65" t="s">
        <v>836</v>
      </c>
      <c r="D417" s="6" t="s">
        <v>1098</v>
      </c>
    </row>
    <row r="418" spans="1:4" ht="12.75">
      <c r="A418" s="13" t="s">
        <v>1013</v>
      </c>
      <c r="B418" s="1" t="s">
        <v>1014</v>
      </c>
      <c r="C418" s="65" t="s">
        <v>1091</v>
      </c>
      <c r="D418" s="6" t="s">
        <v>1098</v>
      </c>
    </row>
    <row r="419" spans="1:4" ht="12.75">
      <c r="A419" s="13" t="s">
        <v>1083</v>
      </c>
      <c r="B419" s="1" t="s">
        <v>1084</v>
      </c>
      <c r="C419" s="42" t="s">
        <v>1085</v>
      </c>
      <c r="D419" s="6" t="s">
        <v>1098</v>
      </c>
    </row>
    <row r="420" spans="1:4" ht="12.75">
      <c r="A420" s="13" t="s">
        <v>1248</v>
      </c>
      <c r="B420" s="1" t="s">
        <v>1249</v>
      </c>
      <c r="C420" s="62" t="s">
        <v>1251</v>
      </c>
      <c r="D420" s="6" t="s">
        <v>600</v>
      </c>
    </row>
    <row r="421" spans="1:4" ht="12" customHeight="1">
      <c r="A421" s="13" t="s">
        <v>1247</v>
      </c>
      <c r="B421" s="1" t="s">
        <v>466</v>
      </c>
      <c r="C421" s="62" t="s">
        <v>1311</v>
      </c>
      <c r="D421" s="6" t="s">
        <v>1250</v>
      </c>
    </row>
    <row r="422" spans="1:4" ht="12" customHeight="1">
      <c r="A422" s="13" t="s">
        <v>1569</v>
      </c>
      <c r="B422" s="1" t="s">
        <v>1570</v>
      </c>
      <c r="C422" s="62" t="s">
        <v>1518</v>
      </c>
      <c r="D422" s="6" t="s">
        <v>806</v>
      </c>
    </row>
    <row r="423" spans="1:4" ht="12.75">
      <c r="A423" s="13" t="s">
        <v>1307</v>
      </c>
      <c r="B423" s="1" t="s">
        <v>1309</v>
      </c>
      <c r="C423" s="62" t="s">
        <v>1312</v>
      </c>
      <c r="D423" s="6" t="s">
        <v>1310</v>
      </c>
    </row>
    <row r="424" spans="1:4" ht="12.75">
      <c r="A424" s="13" t="s">
        <v>1308</v>
      </c>
      <c r="B424" s="1" t="s">
        <v>1313</v>
      </c>
      <c r="C424" s="62" t="s">
        <v>1314</v>
      </c>
      <c r="D424" s="6" t="s">
        <v>1310</v>
      </c>
    </row>
    <row r="425" spans="1:4" ht="12.75">
      <c r="A425" s="13" t="s">
        <v>606</v>
      </c>
      <c r="B425" s="1" t="s">
        <v>608</v>
      </c>
      <c r="C425" s="63" t="s">
        <v>649</v>
      </c>
      <c r="D425" s="6" t="s">
        <v>1105</v>
      </c>
    </row>
    <row r="426" spans="1:4" ht="12.75">
      <c r="A426" s="13" t="s">
        <v>37</v>
      </c>
      <c r="B426" s="1" t="s">
        <v>905</v>
      </c>
      <c r="C426" s="65" t="s">
        <v>1638</v>
      </c>
      <c r="D426" s="6" t="s">
        <v>73</v>
      </c>
    </row>
    <row r="427" spans="1:4" ht="12.75">
      <c r="A427" s="13" t="s">
        <v>602</v>
      </c>
      <c r="B427" s="1" t="s">
        <v>968</v>
      </c>
      <c r="C427" s="65" t="s">
        <v>969</v>
      </c>
      <c r="D427" s="6" t="s">
        <v>1105</v>
      </c>
    </row>
    <row r="428" spans="1:4" ht="12.75">
      <c r="A428" s="13" t="s">
        <v>686</v>
      </c>
      <c r="B428" s="1" t="s">
        <v>460</v>
      </c>
      <c r="C428" s="65" t="s">
        <v>970</v>
      </c>
      <c r="D428" s="6" t="s">
        <v>1105</v>
      </c>
    </row>
    <row r="429" spans="1:4" ht="12.75">
      <c r="A429" s="13" t="s">
        <v>831</v>
      </c>
      <c r="B429" s="1" t="s">
        <v>837</v>
      </c>
      <c r="C429" s="65" t="s">
        <v>838</v>
      </c>
      <c r="D429" s="6" t="s">
        <v>1102</v>
      </c>
    </row>
    <row r="430" spans="1:4" ht="12.75">
      <c r="A430" s="13" t="s">
        <v>832</v>
      </c>
      <c r="B430" s="1" t="s">
        <v>839</v>
      </c>
      <c r="C430" s="65" t="s">
        <v>840</v>
      </c>
      <c r="D430" s="6" t="s">
        <v>1098</v>
      </c>
    </row>
    <row r="431" spans="1:4" ht="12.75">
      <c r="A431" s="13" t="s">
        <v>833</v>
      </c>
      <c r="B431" s="1" t="s">
        <v>841</v>
      </c>
      <c r="C431" s="65" t="s">
        <v>842</v>
      </c>
      <c r="D431" s="6" t="s">
        <v>1099</v>
      </c>
    </row>
    <row r="432" spans="1:4" ht="12.75">
      <c r="A432" s="13" t="s">
        <v>834</v>
      </c>
      <c r="B432" s="1" t="s">
        <v>843</v>
      </c>
      <c r="C432" s="65" t="s">
        <v>844</v>
      </c>
      <c r="D432" s="6" t="s">
        <v>1099</v>
      </c>
    </row>
    <row r="433" spans="1:4" ht="12.75">
      <c r="A433" s="13" t="s">
        <v>484</v>
      </c>
      <c r="B433" s="1" t="s">
        <v>485</v>
      </c>
      <c r="C433" s="1" t="s">
        <v>486</v>
      </c>
      <c r="D433" s="6" t="s">
        <v>73</v>
      </c>
    </row>
    <row r="434" spans="1:4" ht="12.75">
      <c r="A434" s="13" t="s">
        <v>1411</v>
      </c>
      <c r="B434" s="1" t="s">
        <v>357</v>
      </c>
      <c r="C434" s="63" t="s">
        <v>1412</v>
      </c>
      <c r="D434" s="6" t="s">
        <v>1101</v>
      </c>
    </row>
    <row r="435" spans="1:4" ht="12.75">
      <c r="A435" s="13" t="s">
        <v>1060</v>
      </c>
      <c r="B435" s="1" t="s">
        <v>1061</v>
      </c>
      <c r="C435" s="63" t="s">
        <v>1086</v>
      </c>
      <c r="D435" s="6" t="s">
        <v>623</v>
      </c>
    </row>
    <row r="436" spans="1:4" ht="12.75">
      <c r="A436" s="13" t="s">
        <v>808</v>
      </c>
      <c r="B436" s="1" t="s">
        <v>1069</v>
      </c>
      <c r="C436" s="63" t="s">
        <v>1070</v>
      </c>
      <c r="D436" s="6" t="s">
        <v>620</v>
      </c>
    </row>
    <row r="437" spans="1:4" ht="12.75">
      <c r="A437" s="13" t="s">
        <v>613</v>
      </c>
      <c r="B437" s="1" t="s">
        <v>614</v>
      </c>
      <c r="C437" s="63" t="s">
        <v>615</v>
      </c>
      <c r="D437" s="6" t="s">
        <v>616</v>
      </c>
    </row>
    <row r="438" spans="1:4" ht="12.75">
      <c r="A438" s="13" t="s">
        <v>527</v>
      </c>
      <c r="B438" s="1" t="s">
        <v>528</v>
      </c>
      <c r="C438" s="1" t="s">
        <v>529</v>
      </c>
      <c r="D438" s="6" t="s">
        <v>73</v>
      </c>
    </row>
    <row r="439" spans="1:4" ht="13.5" thickBot="1">
      <c r="A439" s="14" t="s">
        <v>556</v>
      </c>
      <c r="B439" s="15" t="s">
        <v>558</v>
      </c>
      <c r="C439" s="15" t="s">
        <v>559</v>
      </c>
      <c r="D439" s="17" t="s">
        <v>105</v>
      </c>
    </row>
    <row r="440" ht="13.5" thickBot="1"/>
    <row r="441" spans="1:4" ht="15.75">
      <c r="A441" s="11" t="s">
        <v>59</v>
      </c>
      <c r="B441" s="312" t="s">
        <v>305</v>
      </c>
      <c r="C441" s="313"/>
      <c r="D441" s="44" t="s">
        <v>385</v>
      </c>
    </row>
    <row r="442" spans="1:4" ht="12.75">
      <c r="A442" s="12" t="s">
        <v>60</v>
      </c>
      <c r="B442" s="2" t="s">
        <v>61</v>
      </c>
      <c r="C442" s="2" t="s">
        <v>62</v>
      </c>
      <c r="D442" s="10" t="s">
        <v>72</v>
      </c>
    </row>
    <row r="443" spans="1:4" ht="12.75">
      <c r="A443" s="13" t="s">
        <v>308</v>
      </c>
      <c r="B443" s="1" t="s">
        <v>312</v>
      </c>
      <c r="C443" s="1"/>
      <c r="D443" s="6" t="s">
        <v>105</v>
      </c>
    </row>
    <row r="444" spans="1:4" ht="12.75">
      <c r="A444" s="13" t="s">
        <v>309</v>
      </c>
      <c r="B444" s="1" t="s">
        <v>313</v>
      </c>
      <c r="C444" s="1"/>
      <c r="D444" s="6" t="s">
        <v>317</v>
      </c>
    </row>
    <row r="445" spans="1:4" ht="12.75">
      <c r="A445" s="13" t="s">
        <v>310</v>
      </c>
      <c r="B445" s="1" t="s">
        <v>314</v>
      </c>
      <c r="C445" s="1"/>
      <c r="D445" s="6" t="s">
        <v>318</v>
      </c>
    </row>
    <row r="446" spans="1:4" ht="12.75">
      <c r="A446" s="13" t="s">
        <v>525</v>
      </c>
      <c r="B446" s="1" t="s">
        <v>526</v>
      </c>
      <c r="C446" s="1"/>
      <c r="D446" s="6" t="s">
        <v>105</v>
      </c>
    </row>
    <row r="447" spans="1:4" ht="12.75">
      <c r="A447" s="13" t="s">
        <v>594</v>
      </c>
      <c r="B447" s="1" t="s">
        <v>595</v>
      </c>
      <c r="C447" s="63" t="s">
        <v>596</v>
      </c>
      <c r="D447" s="6" t="s">
        <v>597</v>
      </c>
    </row>
    <row r="448" spans="1:4" ht="12.75">
      <c r="A448" s="13" t="s">
        <v>598</v>
      </c>
      <c r="B448" s="1" t="s">
        <v>599</v>
      </c>
      <c r="C448" s="63" t="s">
        <v>601</v>
      </c>
      <c r="D448" s="6" t="s">
        <v>600</v>
      </c>
    </row>
    <row r="449" spans="1:4" ht="12.75">
      <c r="A449" s="13" t="s">
        <v>851</v>
      </c>
      <c r="B449" s="1" t="s">
        <v>852</v>
      </c>
      <c r="C449" s="64" t="s">
        <v>618</v>
      </c>
      <c r="D449" s="6" t="s">
        <v>1098</v>
      </c>
    </row>
    <row r="450" spans="1:4" ht="12.75">
      <c r="A450" s="13" t="s">
        <v>610</v>
      </c>
      <c r="B450" s="1" t="s">
        <v>611</v>
      </c>
      <c r="C450" s="63" t="s">
        <v>612</v>
      </c>
      <c r="D450" s="6" t="s">
        <v>1105</v>
      </c>
    </row>
    <row r="451" spans="1:4" ht="12.75">
      <c r="A451" s="13" t="s">
        <v>696</v>
      </c>
      <c r="B451" s="1" t="s">
        <v>697</v>
      </c>
      <c r="C451" s="63" t="s">
        <v>698</v>
      </c>
      <c r="D451" s="6" t="s">
        <v>1101</v>
      </c>
    </row>
    <row r="452" spans="1:4" ht="12.75">
      <c r="A452" s="13" t="s">
        <v>846</v>
      </c>
      <c r="B452" s="1" t="s">
        <v>845</v>
      </c>
      <c r="C452" s="63" t="s">
        <v>847</v>
      </c>
      <c r="D452" s="6" t="s">
        <v>1098</v>
      </c>
    </row>
    <row r="453" spans="1:4" ht="12.75">
      <c r="A453" s="13" t="s">
        <v>761</v>
      </c>
      <c r="B453" s="1" t="s">
        <v>458</v>
      </c>
      <c r="C453" s="1" t="s">
        <v>461</v>
      </c>
      <c r="D453" s="6" t="s">
        <v>1105</v>
      </c>
    </row>
    <row r="454" spans="1:4" ht="12.75">
      <c r="A454" s="13" t="s">
        <v>653</v>
      </c>
      <c r="B454" s="1" t="s">
        <v>654</v>
      </c>
      <c r="C454" s="63" t="s">
        <v>618</v>
      </c>
      <c r="D454" s="6" t="s">
        <v>616</v>
      </c>
    </row>
    <row r="455" spans="1:4" ht="12.75">
      <c r="A455" s="13" t="s">
        <v>602</v>
      </c>
      <c r="B455" s="1" t="s">
        <v>607</v>
      </c>
      <c r="C455" s="63" t="s">
        <v>647</v>
      </c>
      <c r="D455" s="6" t="s">
        <v>1105</v>
      </c>
    </row>
    <row r="456" spans="1:4" ht="12.75">
      <c r="A456" s="13" t="s">
        <v>617</v>
      </c>
      <c r="B456" s="1" t="s">
        <v>603</v>
      </c>
      <c r="C456" s="63" t="s">
        <v>648</v>
      </c>
      <c r="D456" s="6" t="s">
        <v>1100</v>
      </c>
    </row>
    <row r="457" spans="1:4" ht="12.75">
      <c r="A457" s="13" t="s">
        <v>604</v>
      </c>
      <c r="B457" s="1" t="s">
        <v>605</v>
      </c>
      <c r="C457" s="63" t="s">
        <v>650</v>
      </c>
      <c r="D457" s="6" t="s">
        <v>1100</v>
      </c>
    </row>
    <row r="458" spans="1:4" ht="12.75">
      <c r="A458" s="13" t="s">
        <v>606</v>
      </c>
      <c r="B458" s="1" t="s">
        <v>608</v>
      </c>
      <c r="C458" s="63" t="s">
        <v>649</v>
      </c>
      <c r="D458" s="6" t="s">
        <v>1105</v>
      </c>
    </row>
    <row r="459" spans="1:4" ht="12.75">
      <c r="A459" s="13" t="s">
        <v>372</v>
      </c>
      <c r="B459" s="1" t="s">
        <v>375</v>
      </c>
      <c r="C459" s="1"/>
      <c r="D459" s="6" t="s">
        <v>106</v>
      </c>
    </row>
    <row r="460" spans="1:4" ht="12.75">
      <c r="A460" s="13" t="s">
        <v>686</v>
      </c>
      <c r="B460" s="1" t="s">
        <v>687</v>
      </c>
      <c r="C460" s="63" t="s">
        <v>688</v>
      </c>
      <c r="D460" s="6" t="s">
        <v>1105</v>
      </c>
    </row>
    <row r="461" spans="1:4" ht="12.75">
      <c r="A461" s="13" t="s">
        <v>374</v>
      </c>
      <c r="B461" s="1" t="s">
        <v>376</v>
      </c>
      <c r="C461" s="1"/>
      <c r="D461" s="6" t="s">
        <v>105</v>
      </c>
    </row>
    <row r="462" spans="1:4" ht="12.75">
      <c r="A462" s="13" t="s">
        <v>418</v>
      </c>
      <c r="B462" s="1" t="s">
        <v>412</v>
      </c>
      <c r="C462" s="1" t="s">
        <v>414</v>
      </c>
      <c r="D462" s="6" t="s">
        <v>1105</v>
      </c>
    </row>
    <row r="463" spans="1:4" ht="12.75">
      <c r="A463" s="13" t="s">
        <v>373</v>
      </c>
      <c r="B463" s="1" t="s">
        <v>377</v>
      </c>
      <c r="C463" s="1"/>
      <c r="D463" s="6" t="s">
        <v>106</v>
      </c>
    </row>
    <row r="464" spans="1:4" ht="13.5" thickBot="1">
      <c r="A464" s="14" t="s">
        <v>438</v>
      </c>
      <c r="B464" s="15" t="s">
        <v>439</v>
      </c>
      <c r="C464" s="15"/>
      <c r="D464" s="17" t="s">
        <v>73</v>
      </c>
    </row>
    <row r="465" ht="13.5" thickBot="1"/>
    <row r="466" spans="1:4" ht="15.75">
      <c r="A466" s="11" t="s">
        <v>59</v>
      </c>
      <c r="B466" s="312" t="s">
        <v>410</v>
      </c>
      <c r="C466" s="313"/>
      <c r="D466" s="44" t="s">
        <v>385</v>
      </c>
    </row>
    <row r="467" spans="1:4" ht="12.75">
      <c r="A467" s="12" t="s">
        <v>60</v>
      </c>
      <c r="B467" s="2" t="s">
        <v>61</v>
      </c>
      <c r="C467" s="2" t="s">
        <v>62</v>
      </c>
      <c r="D467" s="10" t="s">
        <v>72</v>
      </c>
    </row>
    <row r="468" spans="1:4" ht="12.75">
      <c r="A468" s="13" t="s">
        <v>419</v>
      </c>
      <c r="B468" s="1" t="s">
        <v>411</v>
      </c>
      <c r="C468" s="1" t="s">
        <v>413</v>
      </c>
      <c r="D468" s="6" t="s">
        <v>1100</v>
      </c>
    </row>
    <row r="469" spans="1:4" ht="12.75">
      <c r="A469" s="13" t="s">
        <v>418</v>
      </c>
      <c r="B469" s="1" t="s">
        <v>412</v>
      </c>
      <c r="C469" s="1" t="s">
        <v>414</v>
      </c>
      <c r="D469" s="6" t="s">
        <v>1105</v>
      </c>
    </row>
    <row r="470" spans="1:4" ht="12.75">
      <c r="A470" s="13" t="s">
        <v>417</v>
      </c>
      <c r="B470" s="1" t="s">
        <v>415</v>
      </c>
      <c r="C470" s="1" t="s">
        <v>416</v>
      </c>
      <c r="D470" s="6" t="s">
        <v>74</v>
      </c>
    </row>
    <row r="471" spans="1:4" ht="12.75">
      <c r="A471" s="13" t="s">
        <v>473</v>
      </c>
      <c r="B471" s="52" t="s">
        <v>471</v>
      </c>
      <c r="C471" s="53" t="s">
        <v>472</v>
      </c>
      <c r="D471" s="6" t="s">
        <v>254</v>
      </c>
    </row>
    <row r="472" spans="1:4" ht="12.75">
      <c r="A472" s="13" t="s">
        <v>474</v>
      </c>
      <c r="B472" s="1" t="s">
        <v>475</v>
      </c>
      <c r="C472" s="1" t="s">
        <v>476</v>
      </c>
      <c r="D472" s="6" t="s">
        <v>74</v>
      </c>
    </row>
    <row r="473" spans="1:4" ht="12.75">
      <c r="A473" s="13" t="s">
        <v>538</v>
      </c>
      <c r="B473" s="1" t="s">
        <v>537</v>
      </c>
      <c r="C473" s="1"/>
      <c r="D473" s="6" t="s">
        <v>74</v>
      </c>
    </row>
    <row r="474" spans="1:4" ht="12.75">
      <c r="A474" s="13"/>
      <c r="B474" s="1"/>
      <c r="C474" s="1"/>
      <c r="D474" s="6"/>
    </row>
    <row r="475" spans="1:4" ht="13.5" thickBot="1">
      <c r="A475" s="14"/>
      <c r="B475" s="15"/>
      <c r="C475" s="15"/>
      <c r="D475" s="17"/>
    </row>
    <row r="476" ht="13.5" thickBot="1"/>
    <row r="477" spans="1:4" ht="15.75">
      <c r="A477" s="11" t="s">
        <v>59</v>
      </c>
      <c r="B477" s="312" t="s">
        <v>394</v>
      </c>
      <c r="C477" s="313"/>
      <c r="D477" s="44" t="s">
        <v>385</v>
      </c>
    </row>
    <row r="478" spans="1:4" ht="12.75">
      <c r="A478" s="12" t="s">
        <v>60</v>
      </c>
      <c r="B478" s="2" t="s">
        <v>61</v>
      </c>
      <c r="C478" s="2" t="s">
        <v>62</v>
      </c>
      <c r="D478" s="10" t="s">
        <v>72</v>
      </c>
    </row>
    <row r="479" spans="1:4" ht="12.75">
      <c r="A479" s="13" t="s">
        <v>457</v>
      </c>
      <c r="B479" s="1" t="s">
        <v>458</v>
      </c>
      <c r="C479" s="1" t="s">
        <v>461</v>
      </c>
      <c r="D479" s="6" t="s">
        <v>1105</v>
      </c>
    </row>
    <row r="480" spans="1:4" ht="12.75">
      <c r="A480" s="13" t="s">
        <v>452</v>
      </c>
      <c r="B480" s="1" t="s">
        <v>459</v>
      </c>
      <c r="C480" s="1" t="s">
        <v>462</v>
      </c>
      <c r="D480" s="6" t="s">
        <v>1105</v>
      </c>
    </row>
    <row r="481" spans="1:4" ht="12.75">
      <c r="A481" s="13" t="s">
        <v>453</v>
      </c>
      <c r="B481" s="1" t="s">
        <v>460</v>
      </c>
      <c r="C481" s="1" t="s">
        <v>463</v>
      </c>
      <c r="D481" s="6" t="s">
        <v>1105</v>
      </c>
    </row>
    <row r="482" spans="1:4" ht="12.75">
      <c r="A482" s="13" t="s">
        <v>454</v>
      </c>
      <c r="B482" s="1" t="s">
        <v>464</v>
      </c>
      <c r="C482" s="1" t="s">
        <v>470</v>
      </c>
      <c r="D482" s="6" t="s">
        <v>254</v>
      </c>
    </row>
    <row r="483" spans="1:4" ht="12.75">
      <c r="A483" s="13" t="s">
        <v>456</v>
      </c>
      <c r="B483" s="1" t="s">
        <v>465</v>
      </c>
      <c r="C483" s="1" t="s">
        <v>467</v>
      </c>
      <c r="D483" s="6" t="s">
        <v>632</v>
      </c>
    </row>
    <row r="484" spans="1:4" ht="12.75">
      <c r="A484" s="13" t="s">
        <v>455</v>
      </c>
      <c r="B484" s="1" t="s">
        <v>466</v>
      </c>
      <c r="C484" s="1" t="s">
        <v>469</v>
      </c>
      <c r="D484" s="6" t="s">
        <v>74</v>
      </c>
    </row>
    <row r="485" spans="1:4" ht="12.75">
      <c r="A485" s="13"/>
      <c r="B485" s="1"/>
      <c r="C485" s="1"/>
      <c r="D485" s="6"/>
    </row>
    <row r="486" spans="1:4" ht="13.5" thickBot="1">
      <c r="A486" s="14"/>
      <c r="B486" s="15"/>
      <c r="C486" s="15"/>
      <c r="D486" s="17"/>
    </row>
    <row r="487" ht="13.5" thickBot="1"/>
    <row r="488" spans="1:4" ht="15.75">
      <c r="A488" s="11" t="s">
        <v>59</v>
      </c>
      <c r="B488" s="312" t="s">
        <v>290</v>
      </c>
      <c r="C488" s="313"/>
      <c r="D488" s="44" t="s">
        <v>385</v>
      </c>
    </row>
    <row r="489" spans="1:4" ht="12.75">
      <c r="A489" s="12" t="s">
        <v>60</v>
      </c>
      <c r="B489" s="2" t="s">
        <v>61</v>
      </c>
      <c r="C489" s="2" t="s">
        <v>62</v>
      </c>
      <c r="D489" s="10" t="s">
        <v>72</v>
      </c>
    </row>
    <row r="490" spans="1:4" ht="12.75">
      <c r="A490" s="13" t="s">
        <v>291</v>
      </c>
      <c r="B490" s="1" t="s">
        <v>292</v>
      </c>
      <c r="C490" s="1" t="s">
        <v>293</v>
      </c>
      <c r="D490" s="6" t="s">
        <v>316</v>
      </c>
    </row>
    <row r="491" spans="1:4" ht="12.75">
      <c r="A491" s="13" t="s">
        <v>289</v>
      </c>
      <c r="B491" s="1" t="s">
        <v>294</v>
      </c>
      <c r="C491" s="1" t="s">
        <v>295</v>
      </c>
      <c r="D491" s="6" t="s">
        <v>316</v>
      </c>
    </row>
    <row r="492" spans="1:4" ht="12.75">
      <c r="A492" s="13" t="s">
        <v>296</v>
      </c>
      <c r="B492" s="1" t="s">
        <v>297</v>
      </c>
      <c r="C492" s="1" t="s">
        <v>298</v>
      </c>
      <c r="D492" s="6" t="s">
        <v>316</v>
      </c>
    </row>
    <row r="493" spans="1:4" ht="12.75">
      <c r="A493" s="13" t="s">
        <v>299</v>
      </c>
      <c r="B493" s="1" t="s">
        <v>300</v>
      </c>
      <c r="C493" s="1" t="s">
        <v>301</v>
      </c>
      <c r="D493" s="6" t="s">
        <v>316</v>
      </c>
    </row>
    <row r="494" spans="1:4" ht="12.75">
      <c r="A494" s="13" t="s">
        <v>302</v>
      </c>
      <c r="B494" s="1" t="s">
        <v>303</v>
      </c>
      <c r="C494" s="1" t="s">
        <v>304</v>
      </c>
      <c r="D494" s="6" t="s">
        <v>316</v>
      </c>
    </row>
    <row r="495" spans="1:4" ht="12.75">
      <c r="A495" s="13" t="s">
        <v>363</v>
      </c>
      <c r="B495" s="1" t="s">
        <v>366</v>
      </c>
      <c r="C495" s="1" t="s">
        <v>369</v>
      </c>
      <c r="D495" s="6" t="s">
        <v>316</v>
      </c>
    </row>
    <row r="496" spans="1:4" ht="12.75">
      <c r="A496" s="13" t="s">
        <v>364</v>
      </c>
      <c r="B496" s="1" t="s">
        <v>367</v>
      </c>
      <c r="C496" s="1" t="s">
        <v>370</v>
      </c>
      <c r="D496" s="6" t="s">
        <v>316</v>
      </c>
    </row>
    <row r="497" spans="1:4" ht="13.5" thickBot="1">
      <c r="A497" s="14" t="s">
        <v>365</v>
      </c>
      <c r="B497" s="15" t="s">
        <v>368</v>
      </c>
      <c r="C497" s="15" t="s">
        <v>371</v>
      </c>
      <c r="D497" s="17" t="s">
        <v>316</v>
      </c>
    </row>
    <row r="498" ht="13.5" thickBot="1"/>
    <row r="499" spans="1:4" ht="15.75">
      <c r="A499" s="11" t="s">
        <v>59</v>
      </c>
      <c r="B499" s="312" t="s">
        <v>747</v>
      </c>
      <c r="C499" s="313"/>
      <c r="D499" s="44" t="s">
        <v>748</v>
      </c>
    </row>
    <row r="500" spans="1:4" ht="12.75">
      <c r="A500" s="12" t="s">
        <v>60</v>
      </c>
      <c r="B500" s="2" t="s">
        <v>61</v>
      </c>
      <c r="C500" s="2" t="s">
        <v>62</v>
      </c>
      <c r="D500" s="10" t="s">
        <v>72</v>
      </c>
    </row>
    <row r="501" spans="1:4" ht="12.75">
      <c r="A501" s="13" t="s">
        <v>749</v>
      </c>
      <c r="B501" s="1" t="s">
        <v>752</v>
      </c>
      <c r="C501" s="63" t="s">
        <v>753</v>
      </c>
      <c r="D501" s="6" t="s">
        <v>623</v>
      </c>
    </row>
    <row r="502" spans="1:4" ht="12.75">
      <c r="A502" s="13" t="s">
        <v>750</v>
      </c>
      <c r="B502" s="1" t="s">
        <v>751</v>
      </c>
      <c r="C502" s="63" t="s">
        <v>754</v>
      </c>
      <c r="D502" s="6" t="s">
        <v>623</v>
      </c>
    </row>
    <row r="503" spans="1:4" ht="12.75">
      <c r="A503" s="13" t="s">
        <v>780</v>
      </c>
      <c r="B503" s="1" t="s">
        <v>781</v>
      </c>
      <c r="C503" s="63" t="s">
        <v>782</v>
      </c>
      <c r="D503" s="6" t="s">
        <v>616</v>
      </c>
    </row>
    <row r="504" spans="1:4" ht="12.75">
      <c r="A504" s="13" t="s">
        <v>784</v>
      </c>
      <c r="B504" s="77" t="s">
        <v>315</v>
      </c>
      <c r="C504" s="63" t="s">
        <v>783</v>
      </c>
      <c r="D504" s="6" t="s">
        <v>616</v>
      </c>
    </row>
    <row r="505" spans="1:4" ht="12.75">
      <c r="A505" s="13" t="s">
        <v>683</v>
      </c>
      <c r="B505" s="1" t="s">
        <v>785</v>
      </c>
      <c r="C505" s="63" t="s">
        <v>786</v>
      </c>
      <c r="D505" s="6" t="s">
        <v>616</v>
      </c>
    </row>
    <row r="506" spans="1:4" ht="12.75">
      <c r="A506" s="13"/>
      <c r="B506" s="1"/>
      <c r="C506" s="1"/>
      <c r="D506" s="6"/>
    </row>
    <row r="507" spans="1:4" ht="12.75">
      <c r="A507" s="13"/>
      <c r="B507" s="1"/>
      <c r="C507" s="1"/>
      <c r="D507" s="6"/>
    </row>
    <row r="508" spans="1:4" ht="13.5" thickBot="1">
      <c r="A508" s="14"/>
      <c r="B508" s="15"/>
      <c r="C508" s="15"/>
      <c r="D508" s="17"/>
    </row>
  </sheetData>
  <mergeCells count="33">
    <mergeCell ref="G318:H318"/>
    <mergeCell ref="B499:C499"/>
    <mergeCell ref="B488:C488"/>
    <mergeCell ref="B396:C396"/>
    <mergeCell ref="B347:C347"/>
    <mergeCell ref="B477:C477"/>
    <mergeCell ref="B466:C466"/>
    <mergeCell ref="B441:C441"/>
    <mergeCell ref="G305:H305"/>
    <mergeCell ref="B164:C164"/>
    <mergeCell ref="G122:H122"/>
    <mergeCell ref="G182:H182"/>
    <mergeCell ref="B231:C231"/>
    <mergeCell ref="B258:C258"/>
    <mergeCell ref="G285:H285"/>
    <mergeCell ref="B175:C175"/>
    <mergeCell ref="B191:C191"/>
    <mergeCell ref="B211:C211"/>
    <mergeCell ref="B30:C30"/>
    <mergeCell ref="B53:C53"/>
    <mergeCell ref="B304:C304"/>
    <mergeCell ref="B328:C328"/>
    <mergeCell ref="B284:C284"/>
    <mergeCell ref="G142:H142"/>
    <mergeCell ref="B77:C77"/>
    <mergeCell ref="B367:C367"/>
    <mergeCell ref="G1:H1"/>
    <mergeCell ref="G348:H348"/>
    <mergeCell ref="B100:C100"/>
    <mergeCell ref="B108:C108"/>
    <mergeCell ref="B132:C132"/>
    <mergeCell ref="B141:C14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2:T15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7109375" style="29" customWidth="1"/>
    <col min="2" max="2" width="6.421875" style="3" customWidth="1"/>
    <col min="3" max="3" width="8.00390625" style="3" customWidth="1"/>
    <col min="4" max="4" width="29.57421875" style="0" customWidth="1"/>
    <col min="5" max="5" width="10.7109375" style="0" customWidth="1"/>
    <col min="6" max="6" width="10.421875" style="0" customWidth="1"/>
    <col min="7" max="7" width="10.140625" style="0" customWidth="1"/>
    <col min="8" max="8" width="10.00390625" style="0" customWidth="1"/>
    <col min="9" max="9" width="10.140625" style="0" customWidth="1"/>
    <col min="10" max="10" width="17.421875" style="0" customWidth="1"/>
    <col min="11" max="11" width="17.00390625" style="0" customWidth="1"/>
    <col min="12" max="12" width="15.8515625" style="0" customWidth="1"/>
    <col min="13" max="13" width="19.57421875" style="0" customWidth="1"/>
    <col min="14" max="15" width="16.421875" style="0" customWidth="1"/>
    <col min="16" max="16" width="18.140625" style="0" customWidth="1"/>
    <col min="17" max="18" width="16.421875" style="0" customWidth="1"/>
    <col min="19" max="19" width="20.00390625" style="0" customWidth="1"/>
    <col min="20" max="20" width="22.28125" style="0" customWidth="1"/>
    <col min="21" max="21" width="15.7109375" style="0" customWidth="1"/>
    <col min="22" max="23" width="18.7109375" style="0" customWidth="1"/>
  </cols>
  <sheetData>
    <row r="1" ht="18" customHeight="1"/>
    <row r="2" spans="5:12" ht="18" customHeight="1">
      <c r="E2" s="380" t="s">
        <v>993</v>
      </c>
      <c r="F2" s="380"/>
      <c r="G2" s="380"/>
      <c r="H2" s="380"/>
      <c r="I2" s="380"/>
      <c r="J2" s="380"/>
      <c r="K2" s="380"/>
      <c r="L2" s="381"/>
    </row>
    <row r="3" spans="5:12" ht="18" customHeight="1">
      <c r="E3" s="382" t="s">
        <v>992</v>
      </c>
      <c r="F3" s="382"/>
      <c r="G3" s="382"/>
      <c r="H3" s="382"/>
      <c r="I3" s="382"/>
      <c r="J3" s="382"/>
      <c r="K3" s="382"/>
      <c r="L3" s="381"/>
    </row>
    <row r="4" ht="14.25" customHeight="1" thickBot="1"/>
    <row r="5" spans="1:14" s="225" customFormat="1" ht="16.5" customHeight="1" thickBot="1">
      <c r="A5" s="224"/>
      <c r="B5" s="383" t="s">
        <v>1851</v>
      </c>
      <c r="C5" s="384"/>
      <c r="D5" s="384"/>
      <c r="E5" s="384"/>
      <c r="F5" s="385" t="s">
        <v>1654</v>
      </c>
      <c r="G5" s="386"/>
      <c r="H5" s="385" t="s">
        <v>1614</v>
      </c>
      <c r="I5" s="387" t="s">
        <v>90</v>
      </c>
      <c r="J5" s="321" t="s">
        <v>85</v>
      </c>
      <c r="K5" s="322"/>
      <c r="L5" s="322"/>
      <c r="M5" s="322"/>
      <c r="N5" s="323"/>
    </row>
    <row r="6" spans="2:14" ht="12.75" customHeight="1">
      <c r="B6" s="377" t="s">
        <v>76</v>
      </c>
      <c r="C6" s="378" t="s">
        <v>60</v>
      </c>
      <c r="D6" s="379" t="s">
        <v>61</v>
      </c>
      <c r="E6" s="373" t="s">
        <v>77</v>
      </c>
      <c r="F6" s="373"/>
      <c r="G6" s="26" t="s">
        <v>79</v>
      </c>
      <c r="H6" s="26" t="s">
        <v>80</v>
      </c>
      <c r="I6" s="27" t="s">
        <v>81</v>
      </c>
      <c r="J6" s="154" t="s">
        <v>1213</v>
      </c>
      <c r="K6" s="149" t="s">
        <v>1214</v>
      </c>
      <c r="L6" s="149" t="s">
        <v>1476</v>
      </c>
      <c r="M6" s="149" t="s">
        <v>1478</v>
      </c>
      <c r="N6" s="185" t="s">
        <v>1477</v>
      </c>
    </row>
    <row r="7" spans="2:14" ht="12.75" customHeight="1">
      <c r="B7" s="278"/>
      <c r="C7" s="281"/>
      <c r="D7" s="275"/>
      <c r="E7" s="280" t="s">
        <v>1326</v>
      </c>
      <c r="F7" s="280" t="s">
        <v>78</v>
      </c>
      <c r="G7" s="9" t="s">
        <v>82</v>
      </c>
      <c r="H7" s="9" t="s">
        <v>83</v>
      </c>
      <c r="I7" s="19" t="s">
        <v>84</v>
      </c>
      <c r="J7" s="22" t="s">
        <v>1215</v>
      </c>
      <c r="K7" s="9" t="s">
        <v>1216</v>
      </c>
      <c r="L7" s="9" t="s">
        <v>1473</v>
      </c>
      <c r="M7" s="9" t="s">
        <v>1475</v>
      </c>
      <c r="N7" s="10" t="s">
        <v>1474</v>
      </c>
    </row>
    <row r="8" spans="2:14" ht="12.75" customHeight="1">
      <c r="B8" s="279"/>
      <c r="C8" s="273"/>
      <c r="D8" s="276"/>
      <c r="E8" s="273"/>
      <c r="F8" s="273"/>
      <c r="G8" s="4" t="s">
        <v>1059</v>
      </c>
      <c r="H8" s="4" t="s">
        <v>1059</v>
      </c>
      <c r="I8" s="20" t="s">
        <v>1219</v>
      </c>
      <c r="J8" s="23" t="s">
        <v>1217</v>
      </c>
      <c r="K8" s="4" t="s">
        <v>1218</v>
      </c>
      <c r="L8" s="68" t="s">
        <v>1479</v>
      </c>
      <c r="M8" s="68" t="s">
        <v>1449</v>
      </c>
      <c r="N8" s="147" t="s">
        <v>1241</v>
      </c>
    </row>
    <row r="9" spans="2:14" ht="12.75" customHeight="1">
      <c r="B9" s="340">
        <v>18</v>
      </c>
      <c r="C9" s="317" t="s">
        <v>1588</v>
      </c>
      <c r="D9" s="32" t="str">
        <f>VLOOKUP(C9,'ships name'!$A$32:$D$51,2,FALSE)</f>
        <v>APL DUBAI</v>
      </c>
      <c r="E9" s="317" t="s">
        <v>1715</v>
      </c>
      <c r="F9" s="317" t="s">
        <v>1716</v>
      </c>
      <c r="G9" s="310">
        <v>40669</v>
      </c>
      <c r="H9" s="310">
        <f>G9</f>
        <v>40669</v>
      </c>
      <c r="I9" s="418">
        <f>H9+1</f>
        <v>40670</v>
      </c>
      <c r="J9" s="293">
        <f>I9+1</f>
        <v>40671</v>
      </c>
      <c r="K9" s="308">
        <f>I9+3</f>
        <v>40673</v>
      </c>
      <c r="L9" s="310">
        <f>I9+8</f>
        <v>40678</v>
      </c>
      <c r="M9" s="310">
        <f>I9+9</f>
        <v>40679</v>
      </c>
      <c r="N9" s="325">
        <f>I9+10</f>
        <v>40680</v>
      </c>
    </row>
    <row r="10" spans="2:14" ht="12.75" customHeight="1">
      <c r="B10" s="316"/>
      <c r="C10" s="317"/>
      <c r="D10" s="214" t="str">
        <f>VLOOKUP(C9,'ships name'!$A$32:$D$51,3,FALSE)</f>
        <v>美总迪拜</v>
      </c>
      <c r="E10" s="317"/>
      <c r="F10" s="317"/>
      <c r="G10" s="341"/>
      <c r="H10" s="341"/>
      <c r="I10" s="419"/>
      <c r="J10" s="293"/>
      <c r="K10" s="308"/>
      <c r="L10" s="311"/>
      <c r="M10" s="311"/>
      <c r="N10" s="326"/>
    </row>
    <row r="11" spans="2:14" ht="12.75" customHeight="1">
      <c r="B11" s="340">
        <f>B9+1</f>
        <v>19</v>
      </c>
      <c r="C11" s="317" t="s">
        <v>204</v>
      </c>
      <c r="D11" s="5" t="str">
        <f>VLOOKUP(C11,'ships name'!$A$32:$D$51,2,FALSE)</f>
        <v>APL SPAIN</v>
      </c>
      <c r="E11" s="302" t="s">
        <v>1717</v>
      </c>
      <c r="F11" s="434" t="s">
        <v>1793</v>
      </c>
      <c r="G11" s="308"/>
      <c r="H11" s="308">
        <f>H9+7</f>
        <v>40676</v>
      </c>
      <c r="I11" s="297">
        <f>I9+7</f>
        <v>40677</v>
      </c>
      <c r="J11" s="293">
        <f>J9+7</f>
        <v>40678</v>
      </c>
      <c r="K11" s="308">
        <f>J11+2</f>
        <v>40680</v>
      </c>
      <c r="L11" s="310">
        <f>L9+7</f>
        <v>40685</v>
      </c>
      <c r="M11" s="310">
        <f>M9+7</f>
        <v>40686</v>
      </c>
      <c r="N11" s="325">
        <f>N9+7</f>
        <v>40687</v>
      </c>
    </row>
    <row r="12" spans="2:14" ht="12.75" customHeight="1">
      <c r="B12" s="315"/>
      <c r="C12" s="317"/>
      <c r="D12" s="5" t="str">
        <f>VLOOKUP(C11,'ships name'!$A$32:$D$51,3,FALSE)</f>
        <v>美总西班牙　</v>
      </c>
      <c r="E12" s="302"/>
      <c r="F12" s="435"/>
      <c r="G12" s="302"/>
      <c r="H12" s="302"/>
      <c r="I12" s="290"/>
      <c r="J12" s="293"/>
      <c r="K12" s="302"/>
      <c r="L12" s="311"/>
      <c r="M12" s="311"/>
      <c r="N12" s="326"/>
    </row>
    <row r="13" spans="2:14" ht="12.75" customHeight="1">
      <c r="B13" s="315"/>
      <c r="C13" s="317" t="s">
        <v>1753</v>
      </c>
      <c r="D13" s="5" t="str">
        <f>VLOOKUP(C13,'ships name'!$A$32:$D$51,2,FALSE)</f>
        <v>APL KENNEDY</v>
      </c>
      <c r="E13" s="302" t="s">
        <v>1794</v>
      </c>
      <c r="F13" s="317" t="s">
        <v>1795</v>
      </c>
      <c r="G13" s="308">
        <v>40676</v>
      </c>
      <c r="H13" s="308">
        <f>H11</f>
        <v>40676</v>
      </c>
      <c r="I13" s="297">
        <f>I11</f>
        <v>40677</v>
      </c>
      <c r="J13" s="293"/>
      <c r="K13" s="308"/>
      <c r="L13" s="310"/>
      <c r="M13" s="310"/>
      <c r="N13" s="325"/>
    </row>
    <row r="14" spans="2:14" ht="12.75" customHeight="1">
      <c r="B14" s="316"/>
      <c r="C14" s="317"/>
      <c r="D14" s="5" t="str">
        <f>VLOOKUP(C13,'ships name'!$A$32:$D$51,3,FALSE)</f>
        <v>美总肯尼迪</v>
      </c>
      <c r="E14" s="302"/>
      <c r="F14" s="317"/>
      <c r="G14" s="302"/>
      <c r="H14" s="302"/>
      <c r="I14" s="290"/>
      <c r="J14" s="293"/>
      <c r="K14" s="302"/>
      <c r="L14" s="311"/>
      <c r="M14" s="311"/>
      <c r="N14" s="326"/>
    </row>
    <row r="15" spans="2:14" ht="12.75" customHeight="1">
      <c r="B15" s="299">
        <f>B11+1</f>
        <v>20</v>
      </c>
      <c r="C15" s="317" t="s">
        <v>1587</v>
      </c>
      <c r="D15" s="32" t="str">
        <f>VLOOKUP(C15,'ships name'!$A$32:$D$51,2,FALSE)</f>
        <v>APL TOKYO</v>
      </c>
      <c r="E15" s="317" t="s">
        <v>1718</v>
      </c>
      <c r="F15" s="317" t="s">
        <v>1690</v>
      </c>
      <c r="G15" s="308">
        <f>G13+7</f>
        <v>40683</v>
      </c>
      <c r="H15" s="308">
        <f aca="true" t="shared" si="0" ref="H15:N15">H11+7</f>
        <v>40683</v>
      </c>
      <c r="I15" s="297">
        <f t="shared" si="0"/>
        <v>40684</v>
      </c>
      <c r="J15" s="293">
        <f t="shared" si="0"/>
        <v>40685</v>
      </c>
      <c r="K15" s="308">
        <f t="shared" si="0"/>
        <v>40687</v>
      </c>
      <c r="L15" s="310">
        <f t="shared" si="0"/>
        <v>40692</v>
      </c>
      <c r="M15" s="310">
        <f t="shared" si="0"/>
        <v>40693</v>
      </c>
      <c r="N15" s="325">
        <f t="shared" si="0"/>
        <v>40694</v>
      </c>
    </row>
    <row r="16" spans="2:14" ht="12.75" customHeight="1">
      <c r="B16" s="299"/>
      <c r="C16" s="317"/>
      <c r="D16" s="67" t="str">
        <f>VLOOKUP(C15,'ships name'!$A$32:$D$51,3,FALSE)</f>
        <v>美总东京</v>
      </c>
      <c r="E16" s="317"/>
      <c r="F16" s="317"/>
      <c r="G16" s="302"/>
      <c r="H16" s="302"/>
      <c r="I16" s="290"/>
      <c r="J16" s="293"/>
      <c r="K16" s="302"/>
      <c r="L16" s="311"/>
      <c r="M16" s="311"/>
      <c r="N16" s="326"/>
    </row>
    <row r="17" spans="2:14" ht="12.75" customHeight="1">
      <c r="B17" s="315">
        <f>B15+1</f>
        <v>21</v>
      </c>
      <c r="C17" s="317" t="s">
        <v>500</v>
      </c>
      <c r="D17" s="32" t="str">
        <f>VLOOKUP(C17,'ships name'!$A$32:$D$51,2,FALSE)</f>
        <v>APL LIBERTY</v>
      </c>
      <c r="E17" s="317" t="s">
        <v>1719</v>
      </c>
      <c r="F17" s="317" t="s">
        <v>1720</v>
      </c>
      <c r="G17" s="308">
        <f aca="true" t="shared" si="1" ref="G17:N17">G15+7</f>
        <v>40690</v>
      </c>
      <c r="H17" s="308">
        <f t="shared" si="1"/>
        <v>40690</v>
      </c>
      <c r="I17" s="297">
        <f t="shared" si="1"/>
        <v>40691</v>
      </c>
      <c r="J17" s="293">
        <f t="shared" si="1"/>
        <v>40692</v>
      </c>
      <c r="K17" s="308">
        <f t="shared" si="1"/>
        <v>40694</v>
      </c>
      <c r="L17" s="310">
        <f t="shared" si="1"/>
        <v>40699</v>
      </c>
      <c r="M17" s="310">
        <f t="shared" si="1"/>
        <v>40700</v>
      </c>
      <c r="N17" s="325">
        <f t="shared" si="1"/>
        <v>40701</v>
      </c>
    </row>
    <row r="18" spans="2:14" ht="12.75" customHeight="1">
      <c r="B18" s="316"/>
      <c r="C18" s="317"/>
      <c r="D18" s="67" t="str">
        <f>VLOOKUP(C17,'ships name'!$A$32:$D$51,3,FALSE)</f>
        <v>美总自由</v>
      </c>
      <c r="E18" s="317"/>
      <c r="F18" s="317"/>
      <c r="G18" s="302"/>
      <c r="H18" s="302"/>
      <c r="I18" s="290"/>
      <c r="J18" s="293"/>
      <c r="K18" s="302"/>
      <c r="L18" s="311"/>
      <c r="M18" s="311"/>
      <c r="N18" s="326"/>
    </row>
    <row r="19" spans="2:14" ht="12.75" customHeight="1">
      <c r="B19" s="299">
        <f>B17+1</f>
        <v>22</v>
      </c>
      <c r="C19" s="339" t="s">
        <v>198</v>
      </c>
      <c r="D19" s="123" t="str">
        <f>VLOOKUP(C19,'ships name'!$A$32:$D$50,2,FALSE)</f>
        <v>MOL PRIORITY</v>
      </c>
      <c r="E19" s="302" t="s">
        <v>1721</v>
      </c>
      <c r="F19" s="339" t="s">
        <v>1722</v>
      </c>
      <c r="G19" s="308">
        <f aca="true" t="shared" si="2" ref="G19:N19">G17+7</f>
        <v>40697</v>
      </c>
      <c r="H19" s="308">
        <f t="shared" si="2"/>
        <v>40697</v>
      </c>
      <c r="I19" s="297">
        <f t="shared" si="2"/>
        <v>40698</v>
      </c>
      <c r="J19" s="293">
        <f t="shared" si="2"/>
        <v>40699</v>
      </c>
      <c r="K19" s="308">
        <f t="shared" si="2"/>
        <v>40701</v>
      </c>
      <c r="L19" s="310">
        <f t="shared" si="2"/>
        <v>40706</v>
      </c>
      <c r="M19" s="310">
        <f t="shared" si="2"/>
        <v>40707</v>
      </c>
      <c r="N19" s="325">
        <f t="shared" si="2"/>
        <v>40708</v>
      </c>
    </row>
    <row r="20" spans="2:14" ht="12.75" customHeight="1" thickBot="1">
      <c r="B20" s="300"/>
      <c r="C20" s="301"/>
      <c r="D20" s="129" t="str">
        <f>VLOOKUP(C19,'ships name'!$A$32:$D$50,3,FALSE)</f>
        <v>商船三井优先</v>
      </c>
      <c r="E20" s="309"/>
      <c r="F20" s="301"/>
      <c r="G20" s="309"/>
      <c r="H20" s="309"/>
      <c r="I20" s="298"/>
      <c r="J20" s="420"/>
      <c r="K20" s="309"/>
      <c r="L20" s="303"/>
      <c r="M20" s="303"/>
      <c r="N20" s="327"/>
    </row>
    <row r="22" ht="14.25" customHeight="1" thickBot="1"/>
    <row r="23" spans="1:16" s="225" customFormat="1" ht="16.5" customHeight="1" thickBot="1">
      <c r="A23" s="224"/>
      <c r="B23" s="383" t="s">
        <v>1852</v>
      </c>
      <c r="C23" s="384"/>
      <c r="D23" s="384"/>
      <c r="E23" s="384"/>
      <c r="F23" s="385" t="s">
        <v>1654</v>
      </c>
      <c r="G23" s="386"/>
      <c r="H23" s="385" t="s">
        <v>1614</v>
      </c>
      <c r="I23" s="386" t="s">
        <v>90</v>
      </c>
      <c r="J23" s="321" t="s">
        <v>85</v>
      </c>
      <c r="K23" s="322"/>
      <c r="L23" s="322"/>
      <c r="M23" s="322"/>
      <c r="N23" s="322"/>
      <c r="O23" s="323"/>
      <c r="P23" s="226"/>
    </row>
    <row r="24" spans="1:16" ht="13.5" customHeight="1">
      <c r="A24" s="120"/>
      <c r="B24" s="377" t="s">
        <v>76</v>
      </c>
      <c r="C24" s="378" t="s">
        <v>60</v>
      </c>
      <c r="D24" s="379" t="s">
        <v>61</v>
      </c>
      <c r="E24" s="373" t="s">
        <v>77</v>
      </c>
      <c r="F24" s="373"/>
      <c r="G24" s="26" t="s">
        <v>79</v>
      </c>
      <c r="H24" s="26" t="s">
        <v>80</v>
      </c>
      <c r="I24" s="155" t="s">
        <v>81</v>
      </c>
      <c r="J24" s="154" t="s">
        <v>1209</v>
      </c>
      <c r="K24" s="148" t="s">
        <v>97</v>
      </c>
      <c r="L24" s="149" t="s">
        <v>1206</v>
      </c>
      <c r="M24" s="149" t="s">
        <v>1207</v>
      </c>
      <c r="N24" s="150" t="s">
        <v>113</v>
      </c>
      <c r="O24" s="151" t="s">
        <v>98</v>
      </c>
      <c r="P24" s="118"/>
    </row>
    <row r="25" spans="1:16" ht="13.5" customHeight="1">
      <c r="A25" s="120"/>
      <c r="B25" s="278"/>
      <c r="C25" s="281"/>
      <c r="D25" s="275"/>
      <c r="E25" s="280" t="s">
        <v>1326</v>
      </c>
      <c r="F25" s="280" t="s">
        <v>78</v>
      </c>
      <c r="G25" s="9" t="s">
        <v>82</v>
      </c>
      <c r="H25" s="9" t="s">
        <v>83</v>
      </c>
      <c r="I25" s="10" t="s">
        <v>84</v>
      </c>
      <c r="J25" s="22" t="s">
        <v>1210</v>
      </c>
      <c r="K25" s="70" t="s">
        <v>94</v>
      </c>
      <c r="L25" s="9" t="s">
        <v>1024</v>
      </c>
      <c r="M25" s="9" t="s">
        <v>1208</v>
      </c>
      <c r="N25" s="9" t="s">
        <v>95</v>
      </c>
      <c r="O25" s="10" t="s">
        <v>96</v>
      </c>
      <c r="P25" s="116"/>
    </row>
    <row r="26" spans="1:16" ht="13.5" customHeight="1">
      <c r="A26" s="120"/>
      <c r="B26" s="279"/>
      <c r="C26" s="273"/>
      <c r="D26" s="276"/>
      <c r="E26" s="273"/>
      <c r="F26" s="273"/>
      <c r="G26" s="4" t="s">
        <v>1059</v>
      </c>
      <c r="H26" s="4" t="s">
        <v>1113</v>
      </c>
      <c r="I26" s="6" t="s">
        <v>1405</v>
      </c>
      <c r="J26" s="23" t="s">
        <v>979</v>
      </c>
      <c r="K26" s="69" t="s">
        <v>1323</v>
      </c>
      <c r="L26" s="4" t="s">
        <v>1571</v>
      </c>
      <c r="M26" s="4" t="s">
        <v>980</v>
      </c>
      <c r="N26" s="4" t="s">
        <v>1572</v>
      </c>
      <c r="O26" s="6" t="s">
        <v>1306</v>
      </c>
      <c r="P26" s="117"/>
    </row>
    <row r="27" spans="1:16" ht="13.5" customHeight="1">
      <c r="A27" s="120"/>
      <c r="B27" s="315">
        <f>B9</f>
        <v>18</v>
      </c>
      <c r="C27" s="317" t="s">
        <v>497</v>
      </c>
      <c r="D27" s="32" t="str">
        <f>VLOOKUP(C27,'ships name'!$A$32:$D$51,2,FALSE)</f>
        <v>APL LONDON</v>
      </c>
      <c r="E27" s="317" t="s">
        <v>1637</v>
      </c>
      <c r="F27" s="317" t="s">
        <v>1723</v>
      </c>
      <c r="G27" s="310">
        <f>G9</f>
        <v>40669</v>
      </c>
      <c r="H27" s="310">
        <f>G27+1</f>
        <v>40670</v>
      </c>
      <c r="I27" s="325">
        <f>H27</f>
        <v>40670</v>
      </c>
      <c r="J27" s="343">
        <f>I27+6</f>
        <v>40676</v>
      </c>
      <c r="K27" s="374">
        <f>I27+15</f>
        <v>40685</v>
      </c>
      <c r="L27" s="310">
        <f>K27+2</f>
        <v>40687</v>
      </c>
      <c r="M27" s="310">
        <f>L27+2</f>
        <v>40689</v>
      </c>
      <c r="N27" s="310">
        <f>I27+21</f>
        <v>40691</v>
      </c>
      <c r="O27" s="325">
        <f>I27+19</f>
        <v>40689</v>
      </c>
      <c r="P27" s="336"/>
    </row>
    <row r="28" spans="1:16" ht="13.5" customHeight="1">
      <c r="A28" s="120"/>
      <c r="B28" s="316"/>
      <c r="C28" s="317"/>
      <c r="D28" s="214" t="str">
        <f>VLOOKUP(C27,'ships name'!$A$32:$D$51,3,FALSE)</f>
        <v>美总伦敦</v>
      </c>
      <c r="E28" s="317"/>
      <c r="F28" s="317"/>
      <c r="G28" s="341"/>
      <c r="H28" s="341"/>
      <c r="I28" s="376"/>
      <c r="J28" s="417"/>
      <c r="K28" s="375"/>
      <c r="L28" s="341"/>
      <c r="M28" s="341"/>
      <c r="N28" s="341"/>
      <c r="O28" s="376"/>
      <c r="P28" s="336"/>
    </row>
    <row r="29" spans="1:16" ht="13.5" customHeight="1">
      <c r="A29" s="120"/>
      <c r="B29" s="340">
        <f>B11</f>
        <v>19</v>
      </c>
      <c r="C29" s="317" t="s">
        <v>1588</v>
      </c>
      <c r="D29" s="32" t="str">
        <f>VLOOKUP(C29,'ships name'!$A$32:$D$51,2,FALSE)</f>
        <v>APL DUBAI</v>
      </c>
      <c r="E29" s="317" t="s">
        <v>1696</v>
      </c>
      <c r="F29" s="317" t="s">
        <v>1724</v>
      </c>
      <c r="G29" s="308">
        <f aca="true" t="shared" si="3" ref="G29:O29">G27+7</f>
        <v>40676</v>
      </c>
      <c r="H29" s="308">
        <f t="shared" si="3"/>
        <v>40677</v>
      </c>
      <c r="I29" s="334">
        <f t="shared" si="3"/>
        <v>40677</v>
      </c>
      <c r="J29" s="343">
        <f>J27+7</f>
        <v>40683</v>
      </c>
      <c r="K29" s="283">
        <f t="shared" si="3"/>
        <v>40692</v>
      </c>
      <c r="L29" s="310">
        <f>L27+7</f>
        <v>40694</v>
      </c>
      <c r="M29" s="310">
        <f>M27+7</f>
        <v>40696</v>
      </c>
      <c r="N29" s="308">
        <f t="shared" si="3"/>
        <v>40698</v>
      </c>
      <c r="O29" s="334">
        <f t="shared" si="3"/>
        <v>40696</v>
      </c>
      <c r="P29" s="336"/>
    </row>
    <row r="30" spans="1:16" ht="13.5" customHeight="1">
      <c r="A30" s="120"/>
      <c r="B30" s="316"/>
      <c r="C30" s="317"/>
      <c r="D30" s="215" t="str">
        <f>VLOOKUP(C29,'ships name'!$A$32:$D$51,3,FALSE)</f>
        <v>美总迪拜</v>
      </c>
      <c r="E30" s="317"/>
      <c r="F30" s="317"/>
      <c r="G30" s="302"/>
      <c r="H30" s="302"/>
      <c r="I30" s="338"/>
      <c r="J30" s="417"/>
      <c r="K30" s="272"/>
      <c r="L30" s="341"/>
      <c r="M30" s="341"/>
      <c r="N30" s="302"/>
      <c r="O30" s="338"/>
      <c r="P30" s="337"/>
    </row>
    <row r="31" spans="1:16" ht="13.5" customHeight="1">
      <c r="A31" s="120"/>
      <c r="B31" s="340">
        <f>B15</f>
        <v>20</v>
      </c>
      <c r="C31" s="302" t="s">
        <v>1753</v>
      </c>
      <c r="D31" s="32" t="str">
        <f>VLOOKUP(C31,'ships name'!$A$32:$D$51,2,FALSE)</f>
        <v>APL KENNEDY</v>
      </c>
      <c r="E31" s="302" t="s">
        <v>1796</v>
      </c>
      <c r="F31" s="434" t="s">
        <v>1797</v>
      </c>
      <c r="G31" s="308"/>
      <c r="H31" s="308">
        <v>40684</v>
      </c>
      <c r="I31" s="334"/>
      <c r="J31" s="343"/>
      <c r="K31" s="283"/>
      <c r="L31" s="310"/>
      <c r="M31" s="310"/>
      <c r="N31" s="308"/>
      <c r="O31" s="334"/>
      <c r="P31" s="218"/>
    </row>
    <row r="32" spans="1:16" ht="13.5" customHeight="1">
      <c r="A32" s="120"/>
      <c r="B32" s="315"/>
      <c r="C32" s="302"/>
      <c r="D32" s="214" t="str">
        <f>VLOOKUP(C31,'ships name'!$A$32:$D$51,3,FALSE)</f>
        <v>美总肯尼迪</v>
      </c>
      <c r="E32" s="302"/>
      <c r="F32" s="435"/>
      <c r="G32" s="302"/>
      <c r="H32" s="302"/>
      <c r="I32" s="338"/>
      <c r="J32" s="417"/>
      <c r="K32" s="272"/>
      <c r="L32" s="341"/>
      <c r="M32" s="341"/>
      <c r="N32" s="302"/>
      <c r="O32" s="338"/>
      <c r="P32" s="218"/>
    </row>
    <row r="33" spans="1:16" ht="13.5" customHeight="1">
      <c r="A33" s="120"/>
      <c r="B33" s="315"/>
      <c r="C33" s="302" t="s">
        <v>204</v>
      </c>
      <c r="D33" s="5" t="str">
        <f>VLOOKUP(C33,'ships name'!$A$32:$D$51,2,FALSE)</f>
        <v>APL SPAIN</v>
      </c>
      <c r="E33" s="302" t="s">
        <v>1798</v>
      </c>
      <c r="F33" s="317" t="s">
        <v>1725</v>
      </c>
      <c r="G33" s="308">
        <f aca="true" t="shared" si="4" ref="G33:O33">G29+7</f>
        <v>40683</v>
      </c>
      <c r="H33" s="308">
        <f t="shared" si="4"/>
        <v>40684</v>
      </c>
      <c r="I33" s="334">
        <f t="shared" si="4"/>
        <v>40684</v>
      </c>
      <c r="J33" s="343">
        <f t="shared" si="4"/>
        <v>40690</v>
      </c>
      <c r="K33" s="283">
        <f t="shared" si="4"/>
        <v>40699</v>
      </c>
      <c r="L33" s="310">
        <f t="shared" si="4"/>
        <v>40701</v>
      </c>
      <c r="M33" s="310">
        <f t="shared" si="4"/>
        <v>40703</v>
      </c>
      <c r="N33" s="308">
        <f t="shared" si="4"/>
        <v>40705</v>
      </c>
      <c r="O33" s="334">
        <f t="shared" si="4"/>
        <v>40703</v>
      </c>
      <c r="P33" s="336"/>
    </row>
    <row r="34" spans="1:16" ht="13.5" customHeight="1">
      <c r="A34" s="120"/>
      <c r="B34" s="316"/>
      <c r="C34" s="302"/>
      <c r="D34" s="122" t="str">
        <f>VLOOKUP(C33,'ships name'!$A$32:$D$51,3,FALSE)</f>
        <v>美总西班牙　</v>
      </c>
      <c r="E34" s="302"/>
      <c r="F34" s="317"/>
      <c r="G34" s="302"/>
      <c r="H34" s="302"/>
      <c r="I34" s="338"/>
      <c r="J34" s="417"/>
      <c r="K34" s="272"/>
      <c r="L34" s="341"/>
      <c r="M34" s="341"/>
      <c r="N34" s="302"/>
      <c r="O34" s="338"/>
      <c r="P34" s="337"/>
    </row>
    <row r="35" spans="1:16" ht="13.5" customHeight="1">
      <c r="A35" s="120"/>
      <c r="B35" s="340">
        <f>B17</f>
        <v>21</v>
      </c>
      <c r="C35" s="317" t="s">
        <v>1587</v>
      </c>
      <c r="D35" s="32" t="str">
        <f>VLOOKUP(C35,'ships name'!$A$32:$D$51,2,FALSE)</f>
        <v>APL TOKYO</v>
      </c>
      <c r="E35" s="302" t="s">
        <v>1594</v>
      </c>
      <c r="F35" s="317" t="s">
        <v>1595</v>
      </c>
      <c r="G35" s="308">
        <f>G33+7</f>
        <v>40690</v>
      </c>
      <c r="H35" s="308">
        <f>H33+7</f>
        <v>40691</v>
      </c>
      <c r="I35" s="334">
        <f>I33+7</f>
        <v>40691</v>
      </c>
      <c r="J35" s="343">
        <f aca="true" t="shared" si="5" ref="J35:O35">J33+7</f>
        <v>40697</v>
      </c>
      <c r="K35" s="283">
        <f t="shared" si="5"/>
        <v>40706</v>
      </c>
      <c r="L35" s="310">
        <f t="shared" si="5"/>
        <v>40708</v>
      </c>
      <c r="M35" s="310">
        <f t="shared" si="5"/>
        <v>40710</v>
      </c>
      <c r="N35" s="308">
        <f t="shared" si="5"/>
        <v>40712</v>
      </c>
      <c r="O35" s="334">
        <f t="shared" si="5"/>
        <v>40710</v>
      </c>
      <c r="P35" s="336"/>
    </row>
    <row r="36" spans="1:16" ht="13.5" customHeight="1">
      <c r="A36" s="120"/>
      <c r="B36" s="316"/>
      <c r="C36" s="317"/>
      <c r="D36" s="67" t="str">
        <f>VLOOKUP(C35,'ships name'!$A$32:$D$51,3,FALSE)</f>
        <v>美总东京</v>
      </c>
      <c r="E36" s="302"/>
      <c r="F36" s="317"/>
      <c r="G36" s="302"/>
      <c r="H36" s="302"/>
      <c r="I36" s="338"/>
      <c r="J36" s="417"/>
      <c r="K36" s="272"/>
      <c r="L36" s="341"/>
      <c r="M36" s="341"/>
      <c r="N36" s="302"/>
      <c r="O36" s="338"/>
      <c r="P36" s="337"/>
    </row>
    <row r="37" spans="1:16" ht="13.5" customHeight="1">
      <c r="A37" s="120"/>
      <c r="B37" s="340">
        <f>B19</f>
        <v>22</v>
      </c>
      <c r="C37" s="339" t="s">
        <v>500</v>
      </c>
      <c r="D37" s="123" t="str">
        <f>VLOOKUP(C37,'ships name'!$A$32:$D$50,2,FALSE)</f>
        <v>APL LIBERTY</v>
      </c>
      <c r="E37" s="317" t="s">
        <v>1726</v>
      </c>
      <c r="F37" s="339" t="s">
        <v>1727</v>
      </c>
      <c r="G37" s="308">
        <f aca="true" t="shared" si="6" ref="G37:O37">G35+7</f>
        <v>40697</v>
      </c>
      <c r="H37" s="308">
        <f t="shared" si="6"/>
        <v>40698</v>
      </c>
      <c r="I37" s="334">
        <f t="shared" si="6"/>
        <v>40698</v>
      </c>
      <c r="J37" s="343">
        <f t="shared" si="6"/>
        <v>40704</v>
      </c>
      <c r="K37" s="283">
        <f t="shared" si="6"/>
        <v>40713</v>
      </c>
      <c r="L37" s="310">
        <f t="shared" si="6"/>
        <v>40715</v>
      </c>
      <c r="M37" s="310">
        <f t="shared" si="6"/>
        <v>40717</v>
      </c>
      <c r="N37" s="308">
        <f t="shared" si="6"/>
        <v>40719</v>
      </c>
      <c r="O37" s="334">
        <f t="shared" si="6"/>
        <v>40717</v>
      </c>
      <c r="P37" s="336"/>
    </row>
    <row r="38" spans="1:16" ht="13.5" customHeight="1" thickBot="1">
      <c r="A38" s="120"/>
      <c r="B38" s="350"/>
      <c r="C38" s="301"/>
      <c r="D38" s="217" t="str">
        <f>VLOOKUP(C37,'ships name'!$A$32:$D$50,3,FALSE)</f>
        <v>美总自由</v>
      </c>
      <c r="E38" s="301"/>
      <c r="F38" s="301"/>
      <c r="G38" s="309"/>
      <c r="H38" s="309"/>
      <c r="I38" s="335"/>
      <c r="J38" s="344"/>
      <c r="K38" s="284"/>
      <c r="L38" s="342"/>
      <c r="M38" s="342"/>
      <c r="N38" s="309"/>
      <c r="O38" s="335"/>
      <c r="P38" s="337"/>
    </row>
    <row r="40" ht="14.25" customHeight="1" thickBot="1"/>
    <row r="41" spans="1:13" s="225" customFormat="1" ht="16.5" customHeight="1" thickBot="1">
      <c r="A41" s="224"/>
      <c r="B41" s="345" t="s">
        <v>1853</v>
      </c>
      <c r="C41" s="346"/>
      <c r="D41" s="346"/>
      <c r="E41" s="346"/>
      <c r="F41" s="347" t="s">
        <v>1654</v>
      </c>
      <c r="G41" s="348"/>
      <c r="H41" s="347" t="s">
        <v>1614</v>
      </c>
      <c r="I41" s="349" t="s">
        <v>90</v>
      </c>
      <c r="J41" s="321" t="s">
        <v>85</v>
      </c>
      <c r="K41" s="322"/>
      <c r="L41" s="322"/>
      <c r="M41" s="323"/>
    </row>
    <row r="42" spans="2:13" ht="12.75" customHeight="1">
      <c r="B42" s="286" t="s">
        <v>76</v>
      </c>
      <c r="C42" s="280" t="s">
        <v>60</v>
      </c>
      <c r="D42" s="274" t="s">
        <v>61</v>
      </c>
      <c r="E42" s="277" t="s">
        <v>77</v>
      </c>
      <c r="F42" s="270"/>
      <c r="G42" s="8" t="s">
        <v>79</v>
      </c>
      <c r="H42" s="8" t="s">
        <v>80</v>
      </c>
      <c r="I42" s="18" t="s">
        <v>81</v>
      </c>
      <c r="J42" s="186" t="s">
        <v>97</v>
      </c>
      <c r="K42" s="187" t="s">
        <v>1023</v>
      </c>
      <c r="L42" s="188" t="s">
        <v>1212</v>
      </c>
      <c r="M42" s="151" t="s">
        <v>98</v>
      </c>
    </row>
    <row r="43" spans="2:13" ht="12.75" customHeight="1">
      <c r="B43" s="278"/>
      <c r="C43" s="281"/>
      <c r="D43" s="275"/>
      <c r="E43" s="280" t="s">
        <v>1326</v>
      </c>
      <c r="F43" s="280" t="s">
        <v>78</v>
      </c>
      <c r="G43" s="9" t="s">
        <v>82</v>
      </c>
      <c r="H43" s="9" t="s">
        <v>83</v>
      </c>
      <c r="I43" s="19" t="s">
        <v>84</v>
      </c>
      <c r="J43" s="22" t="s">
        <v>94</v>
      </c>
      <c r="K43" s="9" t="s">
        <v>1025</v>
      </c>
      <c r="L43" s="70" t="s">
        <v>1211</v>
      </c>
      <c r="M43" s="140" t="s">
        <v>96</v>
      </c>
    </row>
    <row r="44" spans="2:13" ht="12.75" customHeight="1">
      <c r="B44" s="279"/>
      <c r="C44" s="273"/>
      <c r="D44" s="276"/>
      <c r="E44" s="273"/>
      <c r="F44" s="273"/>
      <c r="G44" s="4" t="s">
        <v>1058</v>
      </c>
      <c r="H44" s="4" t="s">
        <v>1015</v>
      </c>
      <c r="I44" s="20" t="s">
        <v>1015</v>
      </c>
      <c r="J44" s="23" t="s">
        <v>1323</v>
      </c>
      <c r="K44" s="4" t="s">
        <v>1571</v>
      </c>
      <c r="L44" s="69" t="s">
        <v>1573</v>
      </c>
      <c r="M44" s="139" t="s">
        <v>1305</v>
      </c>
    </row>
    <row r="45" spans="2:13" ht="12.75" customHeight="1">
      <c r="B45" s="299">
        <f>B9</f>
        <v>18</v>
      </c>
      <c r="C45" s="317" t="s">
        <v>1600</v>
      </c>
      <c r="D45" s="32" t="str">
        <f>VLOOKUP(C45,'ships name'!$A$55:$D$75,2,FALSE)</f>
        <v>APL SHANGHAI</v>
      </c>
      <c r="E45" s="317" t="s">
        <v>1728</v>
      </c>
      <c r="F45" s="317" t="s">
        <v>1608</v>
      </c>
      <c r="G45" s="288">
        <f>G27-2</f>
        <v>40667</v>
      </c>
      <c r="H45" s="288">
        <f>G45+1</f>
        <v>40668</v>
      </c>
      <c r="I45" s="289">
        <f>H45</f>
        <v>40668</v>
      </c>
      <c r="J45" s="293">
        <f>I45+15</f>
        <v>40683</v>
      </c>
      <c r="K45" s="308">
        <f>J45+2</f>
        <v>40685</v>
      </c>
      <c r="L45" s="308">
        <f>K45+1</f>
        <v>40686</v>
      </c>
      <c r="M45" s="291">
        <f>I45+21</f>
        <v>40689</v>
      </c>
    </row>
    <row r="46" spans="2:13" ht="12.75" customHeight="1">
      <c r="B46" s="299"/>
      <c r="C46" s="317"/>
      <c r="D46" s="67" t="str">
        <f>VLOOKUP(C45,'ships name'!$A$55:$D$75,3,FALSE)</f>
        <v>美总上海</v>
      </c>
      <c r="E46" s="317"/>
      <c r="F46" s="317"/>
      <c r="G46" s="317"/>
      <c r="H46" s="317"/>
      <c r="I46" s="282"/>
      <c r="J46" s="295"/>
      <c r="K46" s="302"/>
      <c r="L46" s="302"/>
      <c r="M46" s="292"/>
    </row>
    <row r="47" spans="2:13" ht="12.75" customHeight="1">
      <c r="B47" s="287">
        <f>B29</f>
        <v>19</v>
      </c>
      <c r="C47" s="317" t="s">
        <v>320</v>
      </c>
      <c r="D47" s="123" t="str">
        <f>VLOOKUP(C47,'ships name'!$A$55:$D$75,2,FALSE)</f>
        <v>APL ARGENTINA</v>
      </c>
      <c r="E47" s="317" t="s">
        <v>1729</v>
      </c>
      <c r="F47" s="317" t="s">
        <v>1730</v>
      </c>
      <c r="G47" s="308">
        <f aca="true" t="shared" si="7" ref="G47:M47">G45+7</f>
        <v>40674</v>
      </c>
      <c r="H47" s="308">
        <f t="shared" si="7"/>
        <v>40675</v>
      </c>
      <c r="I47" s="297">
        <f t="shared" si="7"/>
        <v>40675</v>
      </c>
      <c r="J47" s="293">
        <f t="shared" si="7"/>
        <v>40690</v>
      </c>
      <c r="K47" s="308">
        <f t="shared" si="7"/>
        <v>40692</v>
      </c>
      <c r="L47" s="308">
        <f t="shared" si="7"/>
        <v>40693</v>
      </c>
      <c r="M47" s="331">
        <f t="shared" si="7"/>
        <v>40696</v>
      </c>
    </row>
    <row r="48" spans="2:13" ht="12.75" customHeight="1">
      <c r="B48" s="287"/>
      <c r="C48" s="317"/>
      <c r="D48" s="67" t="str">
        <f>VLOOKUP(C47,'ships name'!$A$55:$D$75,3,FALSE)</f>
        <v>美总阿根廷</v>
      </c>
      <c r="E48" s="317"/>
      <c r="F48" s="317"/>
      <c r="G48" s="302"/>
      <c r="H48" s="302"/>
      <c r="I48" s="290"/>
      <c r="J48" s="295"/>
      <c r="K48" s="302"/>
      <c r="L48" s="302"/>
      <c r="M48" s="333"/>
    </row>
    <row r="49" spans="2:13" ht="12.75" customHeight="1">
      <c r="B49" s="299">
        <f>B31</f>
        <v>20</v>
      </c>
      <c r="C49" s="317" t="s">
        <v>1597</v>
      </c>
      <c r="D49" s="32" t="str">
        <f>VLOOKUP(C49,'ships name'!$A$55:$D$75,2,FALSE)</f>
        <v>APL KAOHSIUNG</v>
      </c>
      <c r="E49" s="317" t="s">
        <v>1731</v>
      </c>
      <c r="F49" s="317" t="s">
        <v>1732</v>
      </c>
      <c r="G49" s="308">
        <f aca="true" t="shared" si="8" ref="G49:M49">G47+7</f>
        <v>40681</v>
      </c>
      <c r="H49" s="308">
        <f t="shared" si="8"/>
        <v>40682</v>
      </c>
      <c r="I49" s="297">
        <f t="shared" si="8"/>
        <v>40682</v>
      </c>
      <c r="J49" s="293">
        <f t="shared" si="8"/>
        <v>40697</v>
      </c>
      <c r="K49" s="308">
        <f t="shared" si="8"/>
        <v>40699</v>
      </c>
      <c r="L49" s="308">
        <f t="shared" si="8"/>
        <v>40700</v>
      </c>
      <c r="M49" s="331">
        <f t="shared" si="8"/>
        <v>40703</v>
      </c>
    </row>
    <row r="50" spans="2:13" ht="12.75" customHeight="1">
      <c r="B50" s="299"/>
      <c r="C50" s="317"/>
      <c r="D50" s="67" t="str">
        <f>VLOOKUP(C49,'ships name'!$A$55:$D$75,3,FALSE)</f>
        <v>美总高雄</v>
      </c>
      <c r="E50" s="317"/>
      <c r="F50" s="317"/>
      <c r="G50" s="302"/>
      <c r="H50" s="302"/>
      <c r="I50" s="290"/>
      <c r="J50" s="295"/>
      <c r="K50" s="302"/>
      <c r="L50" s="302"/>
      <c r="M50" s="333"/>
    </row>
    <row r="51" spans="2:13" ht="12.75" customHeight="1">
      <c r="B51" s="299">
        <f>B35</f>
        <v>21</v>
      </c>
      <c r="C51" s="317" t="s">
        <v>1598</v>
      </c>
      <c r="D51" s="32" t="str">
        <f>VLOOKUP(C51,'ships name'!$A$55:$D$75,2,FALSE)</f>
        <v>APL SEOUL</v>
      </c>
      <c r="E51" s="317" t="s">
        <v>1676</v>
      </c>
      <c r="F51" s="317" t="s">
        <v>1677</v>
      </c>
      <c r="G51" s="308">
        <f aca="true" t="shared" si="9" ref="G51:L51">G49+7</f>
        <v>40688</v>
      </c>
      <c r="H51" s="308">
        <f t="shared" si="9"/>
        <v>40689</v>
      </c>
      <c r="I51" s="297">
        <f t="shared" si="9"/>
        <v>40689</v>
      </c>
      <c r="J51" s="293">
        <f t="shared" si="9"/>
        <v>40704</v>
      </c>
      <c r="K51" s="308">
        <f t="shared" si="9"/>
        <v>40706</v>
      </c>
      <c r="L51" s="308">
        <f t="shared" si="9"/>
        <v>40707</v>
      </c>
      <c r="M51" s="331">
        <f>M49+7</f>
        <v>40710</v>
      </c>
    </row>
    <row r="52" spans="2:13" ht="12.75" customHeight="1">
      <c r="B52" s="299"/>
      <c r="C52" s="296"/>
      <c r="D52" s="127" t="str">
        <f>VLOOKUP(C51,'ships name'!$A$55:$D$74,3,FALSE)</f>
        <v>美总首尔</v>
      </c>
      <c r="E52" s="296"/>
      <c r="F52" s="296"/>
      <c r="G52" s="302"/>
      <c r="H52" s="302"/>
      <c r="I52" s="290"/>
      <c r="J52" s="295"/>
      <c r="K52" s="302"/>
      <c r="L52" s="302"/>
      <c r="M52" s="333"/>
    </row>
    <row r="53" spans="2:13" ht="12.75" customHeight="1">
      <c r="B53" s="299">
        <f>B37</f>
        <v>22</v>
      </c>
      <c r="C53" s="317" t="s">
        <v>331</v>
      </c>
      <c r="D53" s="32" t="str">
        <f>VLOOKUP(C53,'ships name'!$A$55:$D$74,2,FALSE)</f>
        <v>APL COLOMBIA</v>
      </c>
      <c r="E53" s="317" t="s">
        <v>1639</v>
      </c>
      <c r="F53" s="317" t="s">
        <v>1727</v>
      </c>
      <c r="G53" s="308">
        <f aca="true" t="shared" si="10" ref="G53:M53">G51+7</f>
        <v>40695</v>
      </c>
      <c r="H53" s="308">
        <f t="shared" si="10"/>
        <v>40696</v>
      </c>
      <c r="I53" s="297">
        <f t="shared" si="10"/>
        <v>40696</v>
      </c>
      <c r="J53" s="293">
        <f t="shared" si="10"/>
        <v>40711</v>
      </c>
      <c r="K53" s="308">
        <f t="shared" si="10"/>
        <v>40713</v>
      </c>
      <c r="L53" s="308">
        <f t="shared" si="10"/>
        <v>40714</v>
      </c>
      <c r="M53" s="331">
        <f t="shared" si="10"/>
        <v>40717</v>
      </c>
    </row>
    <row r="54" spans="2:13" ht="12.75" customHeight="1" thickBot="1">
      <c r="B54" s="300"/>
      <c r="C54" s="301"/>
      <c r="D54" s="198" t="str">
        <f>VLOOKUP(C53,'ships name'!$A$55:$D$74,3,FALSE)</f>
        <v>美总哥伦比亚</v>
      </c>
      <c r="E54" s="301"/>
      <c r="F54" s="301"/>
      <c r="G54" s="309"/>
      <c r="H54" s="309"/>
      <c r="I54" s="298"/>
      <c r="J54" s="294"/>
      <c r="K54" s="309"/>
      <c r="L54" s="309"/>
      <c r="M54" s="332"/>
    </row>
    <row r="56" ht="14.25" customHeight="1" thickBot="1"/>
    <row r="57" spans="1:12" s="225" customFormat="1" ht="16.5" customHeight="1" thickBot="1">
      <c r="A57" s="224"/>
      <c r="B57" s="383" t="s">
        <v>1854</v>
      </c>
      <c r="C57" s="384"/>
      <c r="D57" s="384"/>
      <c r="E57" s="384"/>
      <c r="F57" s="385" t="s">
        <v>1654</v>
      </c>
      <c r="G57" s="386"/>
      <c r="H57" s="385" t="s">
        <v>1824</v>
      </c>
      <c r="I57" s="387" t="s">
        <v>90</v>
      </c>
      <c r="J57" s="321" t="s">
        <v>85</v>
      </c>
      <c r="K57" s="322"/>
      <c r="L57" s="323"/>
    </row>
    <row r="58" spans="2:12" ht="14.25" customHeight="1">
      <c r="B58" s="377" t="s">
        <v>76</v>
      </c>
      <c r="C58" s="378" t="s">
        <v>60</v>
      </c>
      <c r="D58" s="379" t="s">
        <v>61</v>
      </c>
      <c r="E58" s="373" t="s">
        <v>77</v>
      </c>
      <c r="F58" s="373"/>
      <c r="G58" s="26" t="s">
        <v>79</v>
      </c>
      <c r="H58" s="26" t="s">
        <v>80</v>
      </c>
      <c r="I58" s="27" t="s">
        <v>81</v>
      </c>
      <c r="J58" s="154" t="s">
        <v>1209</v>
      </c>
      <c r="K58" s="199" t="s">
        <v>1542</v>
      </c>
      <c r="L58" s="185" t="s">
        <v>1543</v>
      </c>
    </row>
    <row r="59" spans="2:12" ht="14.25" customHeight="1">
      <c r="B59" s="278"/>
      <c r="C59" s="281"/>
      <c r="D59" s="275"/>
      <c r="E59" s="280" t="s">
        <v>1326</v>
      </c>
      <c r="F59" s="280" t="s">
        <v>78</v>
      </c>
      <c r="G59" s="9" t="s">
        <v>82</v>
      </c>
      <c r="H59" s="9" t="s">
        <v>83</v>
      </c>
      <c r="I59" s="19" t="s">
        <v>84</v>
      </c>
      <c r="J59" s="22" t="s">
        <v>1210</v>
      </c>
      <c r="K59" s="70" t="s">
        <v>1546</v>
      </c>
      <c r="L59" s="10" t="s">
        <v>1547</v>
      </c>
    </row>
    <row r="60" spans="2:12" ht="14.25" customHeight="1">
      <c r="B60" s="279"/>
      <c r="C60" s="273"/>
      <c r="D60" s="276"/>
      <c r="E60" s="273"/>
      <c r="F60" s="273"/>
      <c r="G60" s="4" t="s">
        <v>1114</v>
      </c>
      <c r="H60" s="4" t="s">
        <v>1527</v>
      </c>
      <c r="I60" s="20" t="s">
        <v>1527</v>
      </c>
      <c r="J60" s="23" t="s">
        <v>1544</v>
      </c>
      <c r="K60" s="4" t="s">
        <v>1448</v>
      </c>
      <c r="L60" s="6" t="s">
        <v>1545</v>
      </c>
    </row>
    <row r="61" spans="2:12" ht="14.25" customHeight="1">
      <c r="B61" s="340">
        <f>B45</f>
        <v>18</v>
      </c>
      <c r="C61" s="302" t="s">
        <v>1604</v>
      </c>
      <c r="D61" s="5" t="str">
        <f>VLOOKUP(C61,'ships name'!$F$307:$I$312,2,FALSE)</f>
        <v>APL PUSAN</v>
      </c>
      <c r="E61" s="302" t="s">
        <v>1733</v>
      </c>
      <c r="F61" s="302" t="s">
        <v>1734</v>
      </c>
      <c r="G61" s="310">
        <f>G45-3</f>
        <v>40664</v>
      </c>
      <c r="H61" s="310">
        <f>G61+2</f>
        <v>40666</v>
      </c>
      <c r="I61" s="418">
        <f>H61</f>
        <v>40666</v>
      </c>
      <c r="J61" s="293">
        <f>I61+6</f>
        <v>40672</v>
      </c>
      <c r="K61" s="308">
        <f>I61+9</f>
        <v>40675</v>
      </c>
      <c r="L61" s="334">
        <f>I61+11</f>
        <v>40677</v>
      </c>
    </row>
    <row r="62" spans="2:12" ht="14.25" customHeight="1">
      <c r="B62" s="316"/>
      <c r="C62" s="302"/>
      <c r="D62" s="122" t="str">
        <f>VLOOKUP(C61,'ships name'!$F$307:$I$312,3,FALSE)</f>
        <v>美总釜山</v>
      </c>
      <c r="E62" s="302"/>
      <c r="F62" s="302"/>
      <c r="G62" s="341"/>
      <c r="H62" s="341"/>
      <c r="I62" s="419"/>
      <c r="J62" s="293"/>
      <c r="K62" s="308"/>
      <c r="L62" s="334"/>
    </row>
    <row r="63" spans="2:12" ht="14.25" customHeight="1">
      <c r="B63" s="340">
        <f>B47</f>
        <v>19</v>
      </c>
      <c r="C63" s="317" t="s">
        <v>525</v>
      </c>
      <c r="D63" s="5" t="str">
        <f>VLOOKUP(C63,'ships name'!$F$307:$I$312,2,FALSE)</f>
        <v>APL BANGKOK</v>
      </c>
      <c r="E63" s="302" t="s">
        <v>1735</v>
      </c>
      <c r="F63" s="317" t="s">
        <v>1736</v>
      </c>
      <c r="G63" s="308">
        <f>G61+7</f>
        <v>40671</v>
      </c>
      <c r="H63" s="310">
        <f>G63+2</f>
        <v>40673</v>
      </c>
      <c r="I63" s="418">
        <f>H63</f>
        <v>40673</v>
      </c>
      <c r="J63" s="293">
        <f>J61+7</f>
        <v>40679</v>
      </c>
      <c r="K63" s="308">
        <f>K61+7</f>
        <v>40682</v>
      </c>
      <c r="L63" s="334">
        <f>L61+7</f>
        <v>40684</v>
      </c>
    </row>
    <row r="64" spans="2:12" ht="14.25" customHeight="1">
      <c r="B64" s="316"/>
      <c r="C64" s="317"/>
      <c r="D64" s="122" t="str">
        <f>VLOOKUP(C63,'ships name'!$F$307:$I$312,3,FALSE)</f>
        <v>美总曼谷</v>
      </c>
      <c r="E64" s="302"/>
      <c r="F64" s="317"/>
      <c r="G64" s="302"/>
      <c r="H64" s="341"/>
      <c r="I64" s="419"/>
      <c r="J64" s="293"/>
      <c r="K64" s="308"/>
      <c r="L64" s="334"/>
    </row>
    <row r="65" spans="2:12" ht="14.25" customHeight="1">
      <c r="B65" s="340">
        <f>B49</f>
        <v>20</v>
      </c>
      <c r="C65" s="302" t="s">
        <v>1605</v>
      </c>
      <c r="D65" s="5" t="str">
        <f>VLOOKUP(C65,'ships name'!$F$307:$I$312,2,FALSE)</f>
        <v>APL MINNEAPOLIS</v>
      </c>
      <c r="E65" s="302" t="s">
        <v>1737</v>
      </c>
      <c r="F65" s="317" t="s">
        <v>1738</v>
      </c>
      <c r="G65" s="308">
        <f>G63+7</f>
        <v>40678</v>
      </c>
      <c r="H65" s="310">
        <f>G65+2</f>
        <v>40680</v>
      </c>
      <c r="I65" s="418">
        <f>H65</f>
        <v>40680</v>
      </c>
      <c r="J65" s="293">
        <f>J63+7</f>
        <v>40686</v>
      </c>
      <c r="K65" s="308">
        <f>K63+7</f>
        <v>40689</v>
      </c>
      <c r="L65" s="334">
        <f>L63+7</f>
        <v>40691</v>
      </c>
    </row>
    <row r="66" spans="2:12" ht="14.25" customHeight="1">
      <c r="B66" s="316"/>
      <c r="C66" s="302"/>
      <c r="D66" s="122" t="str">
        <f>VLOOKUP(C65,'ships name'!$F$307:$I$312,3,FALSE)</f>
        <v>美总明尼阿波利斯</v>
      </c>
      <c r="E66" s="302"/>
      <c r="F66" s="317"/>
      <c r="G66" s="302"/>
      <c r="H66" s="341"/>
      <c r="I66" s="419"/>
      <c r="J66" s="293"/>
      <c r="K66" s="308"/>
      <c r="L66" s="334"/>
    </row>
    <row r="67" spans="2:12" ht="14.25" customHeight="1">
      <c r="B67" s="340">
        <f>B51</f>
        <v>21</v>
      </c>
      <c r="C67" s="317" t="s">
        <v>1603</v>
      </c>
      <c r="D67" s="32" t="str">
        <f>VLOOKUP(C67,'ships name'!$F$307:$I$312,2,FALSE)</f>
        <v>APL SYDNEY</v>
      </c>
      <c r="E67" s="302" t="s">
        <v>1739</v>
      </c>
      <c r="F67" s="317" t="s">
        <v>1740</v>
      </c>
      <c r="G67" s="308">
        <f>G65+7</f>
        <v>40685</v>
      </c>
      <c r="H67" s="310">
        <f>G67+2</f>
        <v>40687</v>
      </c>
      <c r="I67" s="418">
        <f>H67</f>
        <v>40687</v>
      </c>
      <c r="J67" s="293">
        <f>J65+7</f>
        <v>40693</v>
      </c>
      <c r="K67" s="308">
        <f>K65+7</f>
        <v>40696</v>
      </c>
      <c r="L67" s="334">
        <f>L65+7</f>
        <v>40698</v>
      </c>
    </row>
    <row r="68" spans="2:12" ht="14.25" customHeight="1">
      <c r="B68" s="316"/>
      <c r="C68" s="317"/>
      <c r="D68" s="67" t="str">
        <f>VLOOKUP(C67,'ships name'!$F$307:$I$312,3,FALSE)</f>
        <v>美总悉尼</v>
      </c>
      <c r="E68" s="302"/>
      <c r="F68" s="317"/>
      <c r="G68" s="302"/>
      <c r="H68" s="341"/>
      <c r="I68" s="419"/>
      <c r="J68" s="293"/>
      <c r="K68" s="308"/>
      <c r="L68" s="334"/>
    </row>
    <row r="69" spans="2:12" ht="14.25" customHeight="1">
      <c r="B69" s="340">
        <f>B53</f>
        <v>22</v>
      </c>
      <c r="C69" s="339" t="s">
        <v>1604</v>
      </c>
      <c r="D69" s="123" t="str">
        <f>VLOOKUP(C69,'ships name'!$F$307:$I$312,2,FALSE)</f>
        <v>APL PUSAN</v>
      </c>
      <c r="E69" s="302" t="s">
        <v>1741</v>
      </c>
      <c r="F69" s="339" t="s">
        <v>1742</v>
      </c>
      <c r="G69" s="308">
        <f>G67+7</f>
        <v>40692</v>
      </c>
      <c r="H69" s="310">
        <f>G69+2</f>
        <v>40694</v>
      </c>
      <c r="I69" s="418">
        <f>H69</f>
        <v>40694</v>
      </c>
      <c r="J69" s="293">
        <f>J67+7</f>
        <v>40700</v>
      </c>
      <c r="K69" s="308">
        <f>K67+7</f>
        <v>40703</v>
      </c>
      <c r="L69" s="334">
        <f>L67+7</f>
        <v>40705</v>
      </c>
    </row>
    <row r="70" spans="2:12" ht="14.25" customHeight="1" thickBot="1">
      <c r="B70" s="350"/>
      <c r="C70" s="301"/>
      <c r="D70" s="129" t="str">
        <f>VLOOKUP(C69,'ships name'!$F$307:$I$312,3,FALSE)</f>
        <v>美总釜山</v>
      </c>
      <c r="E70" s="309"/>
      <c r="F70" s="301"/>
      <c r="G70" s="309"/>
      <c r="H70" s="342"/>
      <c r="I70" s="428"/>
      <c r="J70" s="420"/>
      <c r="K70" s="430"/>
      <c r="L70" s="431"/>
    </row>
    <row r="72" ht="14.25" customHeight="1" thickBot="1"/>
    <row r="73" spans="1:12" s="225" customFormat="1" ht="16.5" customHeight="1" thickBot="1">
      <c r="A73" s="224"/>
      <c r="B73" s="383" t="s">
        <v>1855</v>
      </c>
      <c r="C73" s="384"/>
      <c r="D73" s="384"/>
      <c r="E73" s="384"/>
      <c r="F73" s="385" t="s">
        <v>1678</v>
      </c>
      <c r="G73" s="386"/>
      <c r="H73" s="385" t="s">
        <v>1704</v>
      </c>
      <c r="I73" s="386" t="s">
        <v>90</v>
      </c>
      <c r="J73" s="321" t="s">
        <v>85</v>
      </c>
      <c r="K73" s="322"/>
      <c r="L73" s="323"/>
    </row>
    <row r="74" spans="2:12" ht="12.75" customHeight="1">
      <c r="B74" s="377" t="s">
        <v>76</v>
      </c>
      <c r="C74" s="378" t="s">
        <v>60</v>
      </c>
      <c r="D74" s="379" t="s">
        <v>61</v>
      </c>
      <c r="E74" s="373" t="s">
        <v>77</v>
      </c>
      <c r="F74" s="373"/>
      <c r="G74" s="26" t="s">
        <v>79</v>
      </c>
      <c r="H74" s="26" t="s">
        <v>80</v>
      </c>
      <c r="I74" s="155" t="s">
        <v>81</v>
      </c>
      <c r="J74" s="154" t="s">
        <v>1679</v>
      </c>
      <c r="K74" s="199" t="s">
        <v>1680</v>
      </c>
      <c r="L74" s="185" t="s">
        <v>1681</v>
      </c>
    </row>
    <row r="75" spans="2:12" ht="12.75" customHeight="1">
      <c r="B75" s="278"/>
      <c r="C75" s="281"/>
      <c r="D75" s="275"/>
      <c r="E75" s="280" t="s">
        <v>1326</v>
      </c>
      <c r="F75" s="280" t="s">
        <v>78</v>
      </c>
      <c r="G75" s="9" t="s">
        <v>82</v>
      </c>
      <c r="H75" s="9" t="s">
        <v>83</v>
      </c>
      <c r="I75" s="10" t="s">
        <v>84</v>
      </c>
      <c r="J75" s="22" t="s">
        <v>1682</v>
      </c>
      <c r="K75" s="70" t="s">
        <v>889</v>
      </c>
      <c r="L75" s="10" t="s">
        <v>1683</v>
      </c>
    </row>
    <row r="76" spans="2:12" ht="12.75" customHeight="1">
      <c r="B76" s="279"/>
      <c r="C76" s="273"/>
      <c r="D76" s="276"/>
      <c r="E76" s="273"/>
      <c r="F76" s="273"/>
      <c r="G76" s="4" t="s">
        <v>1616</v>
      </c>
      <c r="H76" s="4" t="s">
        <v>1655</v>
      </c>
      <c r="I76" s="6" t="s">
        <v>1684</v>
      </c>
      <c r="J76" s="23" t="s">
        <v>1686</v>
      </c>
      <c r="K76" s="4" t="s">
        <v>1687</v>
      </c>
      <c r="L76" s="6" t="s">
        <v>1688</v>
      </c>
    </row>
    <row r="77" spans="2:12" ht="12.75" customHeight="1">
      <c r="B77" s="340">
        <f>B9</f>
        <v>18</v>
      </c>
      <c r="C77" s="302" t="s">
        <v>1692</v>
      </c>
      <c r="D77" s="5" t="str">
        <f>VLOOKUP(C77,'ships name'!$F$320:$I$325,2,FALSE)</f>
        <v>FIDUCIA</v>
      </c>
      <c r="E77" s="302" t="s">
        <v>1743</v>
      </c>
      <c r="F77" s="302" t="s">
        <v>1744</v>
      </c>
      <c r="G77" s="310">
        <f>G9</f>
        <v>40669</v>
      </c>
      <c r="H77" s="310">
        <f>G77+1</f>
        <v>40670</v>
      </c>
      <c r="I77" s="325">
        <f>H77+1</f>
        <v>40671</v>
      </c>
      <c r="J77" s="293">
        <f>I77+10</f>
        <v>40681</v>
      </c>
      <c r="K77" s="308">
        <f>I77+12</f>
        <v>40683</v>
      </c>
      <c r="L77" s="334">
        <f>I77+13</f>
        <v>40684</v>
      </c>
    </row>
    <row r="78" spans="2:12" ht="12.75" customHeight="1">
      <c r="B78" s="316"/>
      <c r="C78" s="302"/>
      <c r="D78" s="5" t="str">
        <f>VLOOKUP(C77,'ships name'!$F$320:$I$325,3,FALSE)</f>
        <v>美总福迪西亚</v>
      </c>
      <c r="E78" s="302"/>
      <c r="F78" s="302"/>
      <c r="G78" s="341"/>
      <c r="H78" s="341"/>
      <c r="I78" s="376"/>
      <c r="J78" s="293"/>
      <c r="K78" s="308"/>
      <c r="L78" s="334"/>
    </row>
    <row r="79" spans="2:12" ht="12.75" customHeight="1">
      <c r="B79" s="340">
        <f>B77+1</f>
        <v>19</v>
      </c>
      <c r="C79" s="317" t="s">
        <v>1712</v>
      </c>
      <c r="D79" s="5" t="str">
        <f>VLOOKUP(C79,'ships name'!$F$320:$I$325,2,FALSE)</f>
        <v>CAPE FRANKLIN</v>
      </c>
      <c r="E79" s="302" t="s">
        <v>1745</v>
      </c>
      <c r="F79" s="317" t="s">
        <v>1715</v>
      </c>
      <c r="G79" s="308">
        <f>G77+7</f>
        <v>40676</v>
      </c>
      <c r="H79" s="310">
        <f>G79+1</f>
        <v>40677</v>
      </c>
      <c r="I79" s="325">
        <f>H79+1</f>
        <v>40678</v>
      </c>
      <c r="J79" s="293">
        <f>I79+10</f>
        <v>40688</v>
      </c>
      <c r="K79" s="308">
        <f>I79+12</f>
        <v>40690</v>
      </c>
      <c r="L79" s="334">
        <f>I79+13</f>
        <v>40691</v>
      </c>
    </row>
    <row r="80" spans="2:12" ht="12.75" customHeight="1">
      <c r="B80" s="316"/>
      <c r="C80" s="317"/>
      <c r="D80" s="5" t="str">
        <f>VLOOKUP(C79,'ships name'!$F$320:$I$325,3,FALSE)</f>
        <v>美总法兰克林</v>
      </c>
      <c r="E80" s="302"/>
      <c r="F80" s="317"/>
      <c r="G80" s="302"/>
      <c r="H80" s="341"/>
      <c r="I80" s="376"/>
      <c r="J80" s="293"/>
      <c r="K80" s="308"/>
      <c r="L80" s="334"/>
    </row>
    <row r="81" spans="2:12" ht="12.75" customHeight="1">
      <c r="B81" s="340">
        <f>B79+1</f>
        <v>20</v>
      </c>
      <c r="C81" s="302" t="s">
        <v>1685</v>
      </c>
      <c r="D81" s="5" t="str">
        <f>VLOOKUP(C81,'ships name'!$F$320:$I$325,2,FALSE)</f>
        <v>WILLIAM STRAIT</v>
      </c>
      <c r="E81" s="302" t="s">
        <v>1691</v>
      </c>
      <c r="F81" s="317" t="s">
        <v>1689</v>
      </c>
      <c r="G81" s="308">
        <f>G79+7</f>
        <v>40683</v>
      </c>
      <c r="H81" s="310">
        <f>G81+1</f>
        <v>40684</v>
      </c>
      <c r="I81" s="325">
        <f>H81+1</f>
        <v>40685</v>
      </c>
      <c r="J81" s="293">
        <f>I81+10</f>
        <v>40695</v>
      </c>
      <c r="K81" s="308">
        <f>I81+12</f>
        <v>40697</v>
      </c>
      <c r="L81" s="334">
        <f>I81+13</f>
        <v>40698</v>
      </c>
    </row>
    <row r="82" spans="2:12" ht="12.75" customHeight="1">
      <c r="B82" s="316"/>
      <c r="C82" s="302"/>
      <c r="D82" s="5" t="str">
        <f>VLOOKUP(C81,'ships name'!$F$320:$I$325,3,FALSE)</f>
        <v>美总海峡</v>
      </c>
      <c r="E82" s="302"/>
      <c r="F82" s="317"/>
      <c r="G82" s="302"/>
      <c r="H82" s="341"/>
      <c r="I82" s="376"/>
      <c r="J82" s="293"/>
      <c r="K82" s="308"/>
      <c r="L82" s="334"/>
    </row>
    <row r="83" spans="2:12" ht="12.75" customHeight="1">
      <c r="B83" s="340">
        <f>B81+1</f>
        <v>21</v>
      </c>
      <c r="C83" s="317" t="s">
        <v>1692</v>
      </c>
      <c r="D83" s="32" t="str">
        <f>VLOOKUP(C83,'ships name'!$F$320:$I$325,2,FALSE)</f>
        <v>FIDUCIA</v>
      </c>
      <c r="E83" s="317" t="s">
        <v>1747</v>
      </c>
      <c r="F83" s="317" t="s">
        <v>1746</v>
      </c>
      <c r="G83" s="308">
        <f>G81+7</f>
        <v>40690</v>
      </c>
      <c r="H83" s="310">
        <f>G83+1</f>
        <v>40691</v>
      </c>
      <c r="I83" s="325">
        <f>H83+1</f>
        <v>40692</v>
      </c>
      <c r="J83" s="293">
        <f>I83+10</f>
        <v>40702</v>
      </c>
      <c r="K83" s="308">
        <f>I83+12</f>
        <v>40704</v>
      </c>
      <c r="L83" s="334">
        <f>I83+13</f>
        <v>40705</v>
      </c>
    </row>
    <row r="84" spans="2:12" ht="12.75" customHeight="1">
      <c r="B84" s="316"/>
      <c r="C84" s="317"/>
      <c r="D84" s="32" t="str">
        <f>VLOOKUP(C83,'ships name'!$F$320:$I$325,3,FALSE)</f>
        <v>美总福迪西亚</v>
      </c>
      <c r="E84" s="317"/>
      <c r="F84" s="317"/>
      <c r="G84" s="302"/>
      <c r="H84" s="341"/>
      <c r="I84" s="376"/>
      <c r="J84" s="293"/>
      <c r="K84" s="308"/>
      <c r="L84" s="334"/>
    </row>
    <row r="85" spans="2:12" ht="12.75" customHeight="1">
      <c r="B85" s="340">
        <f>B83+1</f>
        <v>22</v>
      </c>
      <c r="C85" s="339" t="s">
        <v>1712</v>
      </c>
      <c r="D85" s="5" t="str">
        <f>VLOOKUP(C85,'ships name'!$F$320:$I$325,2,FALSE)</f>
        <v>CAPE FRANKLIN</v>
      </c>
      <c r="E85" s="302" t="s">
        <v>1748</v>
      </c>
      <c r="F85" s="339" t="s">
        <v>1749</v>
      </c>
      <c r="G85" s="308">
        <f>G83+7</f>
        <v>40697</v>
      </c>
      <c r="H85" s="310">
        <f>G85+1</f>
        <v>40698</v>
      </c>
      <c r="I85" s="325">
        <f>H85+1</f>
        <v>40699</v>
      </c>
      <c r="J85" s="293">
        <f>I85+10</f>
        <v>40709</v>
      </c>
      <c r="K85" s="308">
        <f>I85+12</f>
        <v>40711</v>
      </c>
      <c r="L85" s="334">
        <f>I85+13</f>
        <v>40712</v>
      </c>
    </row>
    <row r="86" spans="2:12" ht="12.75" customHeight="1" thickBot="1">
      <c r="B86" s="350"/>
      <c r="C86" s="301"/>
      <c r="D86" s="7" t="e">
        <f>VLOOKUP(C86,'ships name'!$F$320:$I$325,3,FALSE)</f>
        <v>#N/A</v>
      </c>
      <c r="E86" s="309"/>
      <c r="F86" s="301"/>
      <c r="G86" s="309"/>
      <c r="H86" s="342"/>
      <c r="I86" s="433"/>
      <c r="J86" s="420"/>
      <c r="K86" s="430"/>
      <c r="L86" s="431"/>
    </row>
    <row r="88" ht="14.25" customHeight="1" thickBot="1"/>
    <row r="89" spans="1:15" s="225" customFormat="1" ht="16.5" customHeight="1" thickBot="1">
      <c r="A89" s="224"/>
      <c r="B89" s="307" t="s">
        <v>1856</v>
      </c>
      <c r="C89" s="304"/>
      <c r="D89" s="304"/>
      <c r="E89" s="304"/>
      <c r="F89" s="304"/>
      <c r="G89" s="304"/>
      <c r="H89" s="304"/>
      <c r="I89" s="304" t="s">
        <v>1654</v>
      </c>
      <c r="J89" s="304"/>
      <c r="K89" s="305" t="s">
        <v>1614</v>
      </c>
      <c r="L89" s="306"/>
      <c r="M89" s="321" t="s">
        <v>85</v>
      </c>
      <c r="N89" s="322"/>
      <c r="O89" s="323"/>
    </row>
    <row r="90" spans="1:15" ht="12.75" customHeight="1">
      <c r="A90" s="48"/>
      <c r="B90" s="389" t="s">
        <v>76</v>
      </c>
      <c r="C90" s="390" t="s">
        <v>60</v>
      </c>
      <c r="D90" s="390" t="s">
        <v>61</v>
      </c>
      <c r="E90" s="373" t="s">
        <v>77</v>
      </c>
      <c r="F90" s="373"/>
      <c r="G90" s="26" t="s">
        <v>79</v>
      </c>
      <c r="H90" s="26" t="s">
        <v>80</v>
      </c>
      <c r="I90" s="145" t="s">
        <v>745</v>
      </c>
      <c r="J90" s="144" t="s">
        <v>764</v>
      </c>
      <c r="K90" s="141" t="s">
        <v>765</v>
      </c>
      <c r="L90" s="285" t="s">
        <v>767</v>
      </c>
      <c r="M90" s="154" t="s">
        <v>768</v>
      </c>
      <c r="N90" s="185" t="s">
        <v>769</v>
      </c>
      <c r="O90" s="189" t="s">
        <v>772</v>
      </c>
    </row>
    <row r="91" spans="1:15" ht="12.75" customHeight="1">
      <c r="A91" s="48"/>
      <c r="B91" s="287"/>
      <c r="C91" s="388"/>
      <c r="D91" s="388"/>
      <c r="E91" s="388" t="s">
        <v>1326</v>
      </c>
      <c r="F91" s="388" t="s">
        <v>78</v>
      </c>
      <c r="G91" s="9" t="s">
        <v>82</v>
      </c>
      <c r="H91" s="9" t="s">
        <v>83</v>
      </c>
      <c r="I91" s="146" t="s">
        <v>746</v>
      </c>
      <c r="J91" s="271" t="s">
        <v>762</v>
      </c>
      <c r="K91" s="142" t="s">
        <v>766</v>
      </c>
      <c r="L91" s="285"/>
      <c r="M91" s="299" t="s">
        <v>771</v>
      </c>
      <c r="N91" s="285" t="s">
        <v>770</v>
      </c>
      <c r="O91" s="153" t="s">
        <v>773</v>
      </c>
    </row>
    <row r="92" spans="1:15" ht="12.75" customHeight="1">
      <c r="A92" s="48"/>
      <c r="B92" s="287"/>
      <c r="C92" s="388"/>
      <c r="D92" s="388"/>
      <c r="E92" s="388"/>
      <c r="F92" s="388"/>
      <c r="G92" s="4" t="s">
        <v>1059</v>
      </c>
      <c r="H92" s="4" t="s">
        <v>1113</v>
      </c>
      <c r="I92" s="6" t="s">
        <v>1655</v>
      </c>
      <c r="J92" s="271"/>
      <c r="K92" s="143" t="s">
        <v>1112</v>
      </c>
      <c r="L92" s="285"/>
      <c r="M92" s="299"/>
      <c r="N92" s="285"/>
      <c r="O92" s="152" t="s">
        <v>1534</v>
      </c>
    </row>
    <row r="93" spans="1:15" ht="12.75" customHeight="1">
      <c r="A93" s="48"/>
      <c r="B93" s="299">
        <f>B9</f>
        <v>18</v>
      </c>
      <c r="C93" s="302" t="str">
        <f aca="true" t="shared" si="11" ref="C93:I93">C27</f>
        <v>LDN</v>
      </c>
      <c r="D93" s="5" t="str">
        <f t="shared" si="11"/>
        <v>APL LONDON</v>
      </c>
      <c r="E93" s="302" t="str">
        <f t="shared" si="11"/>
        <v>020E</v>
      </c>
      <c r="F93" s="302" t="str">
        <f t="shared" si="11"/>
        <v>020W</v>
      </c>
      <c r="G93" s="308">
        <f t="shared" si="11"/>
        <v>40669</v>
      </c>
      <c r="H93" s="308">
        <f t="shared" si="11"/>
        <v>40670</v>
      </c>
      <c r="I93" s="391">
        <f t="shared" si="11"/>
        <v>40670</v>
      </c>
      <c r="J93" s="392" t="s">
        <v>763</v>
      </c>
      <c r="K93" s="283">
        <f>I93+12</f>
        <v>40682</v>
      </c>
      <c r="L93" s="338" t="s">
        <v>1750</v>
      </c>
      <c r="M93" s="295" t="str">
        <f>VLOOKUP(L93,'ships name'!A108:D129,2,FALSE)</f>
        <v>APL MELBOURNE</v>
      </c>
      <c r="N93" s="338" t="s">
        <v>1608</v>
      </c>
      <c r="O93" s="393">
        <f>I93+20</f>
        <v>40690</v>
      </c>
    </row>
    <row r="94" spans="1:15" ht="12.75" customHeight="1">
      <c r="A94" s="48"/>
      <c r="B94" s="299"/>
      <c r="C94" s="302"/>
      <c r="D94" s="32" t="str">
        <f>D28</f>
        <v>美总伦敦</v>
      </c>
      <c r="E94" s="302"/>
      <c r="F94" s="302"/>
      <c r="G94" s="302"/>
      <c r="H94" s="302"/>
      <c r="I94" s="391"/>
      <c r="J94" s="392"/>
      <c r="K94" s="272"/>
      <c r="L94" s="338"/>
      <c r="M94" s="295"/>
      <c r="N94" s="338"/>
      <c r="O94" s="394"/>
    </row>
    <row r="95" spans="1:15" ht="12.75" customHeight="1">
      <c r="A95" s="48"/>
      <c r="B95" s="299">
        <f>B29</f>
        <v>19</v>
      </c>
      <c r="C95" s="302" t="str">
        <f>C29</f>
        <v>ADU</v>
      </c>
      <c r="D95" s="5" t="str">
        <f>D29</f>
        <v>APL DUBAI</v>
      </c>
      <c r="E95" s="302" t="str">
        <f>E29</f>
        <v>003E</v>
      </c>
      <c r="F95" s="302" t="str">
        <f>F29</f>
        <v>003W</v>
      </c>
      <c r="G95" s="308">
        <f>G29</f>
        <v>40676</v>
      </c>
      <c r="H95" s="308">
        <f>H29</f>
        <v>40677</v>
      </c>
      <c r="I95" s="391">
        <f>I29</f>
        <v>40677</v>
      </c>
      <c r="J95" s="392" t="s">
        <v>763</v>
      </c>
      <c r="K95" s="283">
        <f>I95+12</f>
        <v>40689</v>
      </c>
      <c r="L95" s="338" t="s">
        <v>1613</v>
      </c>
      <c r="M95" s="295" t="str">
        <f>VLOOKUP(L95,'ships name'!A110:D132,2,FALSE)</f>
        <v>APL DOHA</v>
      </c>
      <c r="N95" s="338" t="s">
        <v>1599</v>
      </c>
      <c r="O95" s="393">
        <f>I95+20</f>
        <v>40697</v>
      </c>
    </row>
    <row r="96" spans="1:15" ht="12.75" customHeight="1">
      <c r="A96" s="48"/>
      <c r="B96" s="299"/>
      <c r="C96" s="302"/>
      <c r="D96" s="32" t="str">
        <f>D30</f>
        <v>美总迪拜</v>
      </c>
      <c r="E96" s="302"/>
      <c r="F96" s="302"/>
      <c r="G96" s="302"/>
      <c r="H96" s="302"/>
      <c r="I96" s="391"/>
      <c r="J96" s="392"/>
      <c r="K96" s="272"/>
      <c r="L96" s="338"/>
      <c r="M96" s="295"/>
      <c r="N96" s="338"/>
      <c r="O96" s="394"/>
    </row>
    <row r="97" spans="1:15" ht="12.75" customHeight="1">
      <c r="A97" s="48"/>
      <c r="B97" s="299">
        <f>B31</f>
        <v>20</v>
      </c>
      <c r="C97" s="302" t="str">
        <f>C33</f>
        <v>SPA</v>
      </c>
      <c r="D97" s="5" t="str">
        <f aca="true" t="shared" si="12" ref="D97:D102">D33</f>
        <v>APL SPAIN</v>
      </c>
      <c r="E97" s="302" t="str">
        <f>E33</f>
        <v>Load only</v>
      </c>
      <c r="F97" s="302" t="str">
        <f>F33</f>
        <v>149W</v>
      </c>
      <c r="G97" s="308">
        <f>G33</f>
        <v>40683</v>
      </c>
      <c r="H97" s="308">
        <f>H33</f>
        <v>40684</v>
      </c>
      <c r="I97" s="391">
        <f>I33</f>
        <v>40684</v>
      </c>
      <c r="J97" s="392" t="s">
        <v>763</v>
      </c>
      <c r="K97" s="283">
        <f>I97+12</f>
        <v>40696</v>
      </c>
      <c r="L97" s="338" t="s">
        <v>1642</v>
      </c>
      <c r="M97" s="295" t="str">
        <f>VLOOKUP(L97,'ships name'!A108:D129,2,FALSE)</f>
        <v>OOCL LE HAVRE</v>
      </c>
      <c r="N97" s="338" t="s">
        <v>41</v>
      </c>
      <c r="O97" s="393">
        <f>I97+20</f>
        <v>40704</v>
      </c>
    </row>
    <row r="98" spans="1:15" ht="12.75" customHeight="1">
      <c r="A98" s="48"/>
      <c r="B98" s="299"/>
      <c r="C98" s="302"/>
      <c r="D98" s="32" t="str">
        <f t="shared" si="12"/>
        <v>美总西班牙　</v>
      </c>
      <c r="E98" s="302"/>
      <c r="F98" s="302"/>
      <c r="G98" s="302"/>
      <c r="H98" s="302"/>
      <c r="I98" s="391"/>
      <c r="J98" s="392"/>
      <c r="K98" s="272"/>
      <c r="L98" s="338"/>
      <c r="M98" s="295"/>
      <c r="N98" s="338"/>
      <c r="O98" s="394"/>
    </row>
    <row r="99" spans="1:15" ht="12.75" customHeight="1">
      <c r="A99" s="48"/>
      <c r="B99" s="299">
        <f>B35</f>
        <v>21</v>
      </c>
      <c r="C99" s="302" t="str">
        <f>C35</f>
        <v>TKY</v>
      </c>
      <c r="D99" s="5" t="str">
        <f t="shared" si="12"/>
        <v>APL TOKYO</v>
      </c>
      <c r="E99" s="302" t="str">
        <f>E35</f>
        <v>019E</v>
      </c>
      <c r="F99" s="302" t="str">
        <f>F35</f>
        <v>019W</v>
      </c>
      <c r="G99" s="308">
        <f>G35</f>
        <v>40690</v>
      </c>
      <c r="H99" s="308">
        <f>H35</f>
        <v>40691</v>
      </c>
      <c r="I99" s="391">
        <f>I35</f>
        <v>40691</v>
      </c>
      <c r="J99" s="392" t="s">
        <v>763</v>
      </c>
      <c r="K99" s="283">
        <f>I99+12</f>
        <v>40703</v>
      </c>
      <c r="L99" s="338" t="s">
        <v>1606</v>
      </c>
      <c r="M99" s="295" t="str">
        <f>VLOOKUP(L99,'ships name'!A109:D129,2,FALSE)</f>
        <v>OOCL JAKARTA</v>
      </c>
      <c r="N99" s="338" t="s">
        <v>1611</v>
      </c>
      <c r="O99" s="393">
        <f>I99+20</f>
        <v>40711</v>
      </c>
    </row>
    <row r="100" spans="1:17" ht="12.75" customHeight="1">
      <c r="A100" s="48"/>
      <c r="B100" s="299"/>
      <c r="C100" s="302"/>
      <c r="D100" s="32" t="str">
        <f t="shared" si="12"/>
        <v>美总东京</v>
      </c>
      <c r="E100" s="302"/>
      <c r="F100" s="302"/>
      <c r="G100" s="302"/>
      <c r="H100" s="302"/>
      <c r="I100" s="391"/>
      <c r="J100" s="392"/>
      <c r="K100" s="272"/>
      <c r="L100" s="338"/>
      <c r="M100" s="295"/>
      <c r="N100" s="338"/>
      <c r="O100" s="394"/>
      <c r="Q100" s="54"/>
    </row>
    <row r="101" spans="1:17" ht="12.75" customHeight="1">
      <c r="A101" s="48"/>
      <c r="B101" s="299">
        <f>B37</f>
        <v>22</v>
      </c>
      <c r="C101" s="302" t="str">
        <f>C37</f>
        <v>LBY</v>
      </c>
      <c r="D101" s="5" t="str">
        <f t="shared" si="12"/>
        <v>APL LIBERTY</v>
      </c>
      <c r="E101" s="302" t="str">
        <f>E37</f>
        <v>044E</v>
      </c>
      <c r="F101" s="302" t="str">
        <f>F37</f>
        <v>044W</v>
      </c>
      <c r="G101" s="308">
        <f>G37</f>
        <v>40697</v>
      </c>
      <c r="H101" s="308">
        <f>H37</f>
        <v>40698</v>
      </c>
      <c r="I101" s="391">
        <f>I37</f>
        <v>40698</v>
      </c>
      <c r="J101" s="392" t="s">
        <v>763</v>
      </c>
      <c r="K101" s="283">
        <f>I101+12</f>
        <v>40710</v>
      </c>
      <c r="L101" s="338" t="s">
        <v>1607</v>
      </c>
      <c r="M101" s="295" t="str">
        <f>VLOOKUP(L101,'ships name'!A109:D129,2,FALSE)</f>
        <v>APL INDONESIA</v>
      </c>
      <c r="N101" s="338" t="s">
        <v>43</v>
      </c>
      <c r="O101" s="393">
        <f>I101+20</f>
        <v>40718</v>
      </c>
      <c r="Q101" s="76"/>
    </row>
    <row r="102" spans="1:15" ht="12.75" customHeight="1" thickBot="1">
      <c r="A102" s="48"/>
      <c r="B102" s="300"/>
      <c r="C102" s="309"/>
      <c r="D102" s="47" t="str">
        <f t="shared" si="12"/>
        <v>美总自由</v>
      </c>
      <c r="E102" s="309"/>
      <c r="F102" s="309"/>
      <c r="G102" s="309"/>
      <c r="H102" s="309"/>
      <c r="I102" s="395"/>
      <c r="J102" s="396"/>
      <c r="K102" s="284"/>
      <c r="L102" s="335"/>
      <c r="M102" s="294"/>
      <c r="N102" s="335"/>
      <c r="O102" s="429"/>
    </row>
    <row r="104" ht="14.25" customHeight="1" thickBot="1"/>
    <row r="105" spans="1:19" s="225" customFormat="1" ht="16.5" customHeight="1" thickBot="1">
      <c r="A105" s="224"/>
      <c r="B105" s="307" t="s">
        <v>1857</v>
      </c>
      <c r="C105" s="304"/>
      <c r="D105" s="304"/>
      <c r="E105" s="304"/>
      <c r="F105" s="304"/>
      <c r="G105" s="304"/>
      <c r="H105" s="398"/>
      <c r="I105" s="347" t="s">
        <v>1654</v>
      </c>
      <c r="J105" s="421"/>
      <c r="K105" s="347" t="s">
        <v>1614</v>
      </c>
      <c r="L105" s="421"/>
      <c r="M105" s="321" t="s">
        <v>85</v>
      </c>
      <c r="N105" s="322"/>
      <c r="O105" s="322"/>
      <c r="P105" s="322"/>
      <c r="Q105" s="322"/>
      <c r="R105" s="322"/>
      <c r="S105" s="323"/>
    </row>
    <row r="106" spans="2:20" ht="12.75" customHeight="1">
      <c r="B106" s="399" t="s">
        <v>76</v>
      </c>
      <c r="C106" s="378" t="s">
        <v>60</v>
      </c>
      <c r="D106" s="379" t="s">
        <v>61</v>
      </c>
      <c r="E106" s="373" t="s">
        <v>77</v>
      </c>
      <c r="F106" s="373"/>
      <c r="G106" s="74" t="s">
        <v>79</v>
      </c>
      <c r="H106" s="74" t="s">
        <v>80</v>
      </c>
      <c r="I106" s="75" t="s">
        <v>81</v>
      </c>
      <c r="J106" s="21" t="s">
        <v>107</v>
      </c>
      <c r="K106" s="16" t="s">
        <v>108</v>
      </c>
      <c r="L106" s="425" t="s">
        <v>60</v>
      </c>
      <c r="M106" s="28" t="s">
        <v>109</v>
      </c>
      <c r="N106" s="24" t="s">
        <v>121</v>
      </c>
      <c r="O106" s="21" t="s">
        <v>17</v>
      </c>
      <c r="P106" s="193" t="s">
        <v>18</v>
      </c>
      <c r="Q106" s="209" t="s">
        <v>774</v>
      </c>
      <c r="R106" s="119" t="s">
        <v>1016</v>
      </c>
      <c r="S106" s="24" t="s">
        <v>775</v>
      </c>
      <c r="T106" s="54"/>
    </row>
    <row r="107" spans="2:20" ht="12.75" customHeight="1">
      <c r="B107" s="400"/>
      <c r="C107" s="281"/>
      <c r="D107" s="275"/>
      <c r="E107" s="280" t="s">
        <v>1326</v>
      </c>
      <c r="F107" s="280" t="s">
        <v>78</v>
      </c>
      <c r="G107" s="9" t="s">
        <v>82</v>
      </c>
      <c r="H107" s="9" t="s">
        <v>83</v>
      </c>
      <c r="I107" s="19" t="s">
        <v>84</v>
      </c>
      <c r="J107" s="340" t="s">
        <v>110</v>
      </c>
      <c r="K107" s="71" t="s">
        <v>111</v>
      </c>
      <c r="L107" s="426"/>
      <c r="M107" s="286" t="s">
        <v>112</v>
      </c>
      <c r="N107" s="416" t="s">
        <v>122</v>
      </c>
      <c r="O107" s="204" t="s">
        <v>16</v>
      </c>
      <c r="P107" s="210" t="s">
        <v>19</v>
      </c>
      <c r="Q107" s="70" t="s">
        <v>776</v>
      </c>
      <c r="R107" s="9" t="s">
        <v>778</v>
      </c>
      <c r="S107" s="10" t="s">
        <v>777</v>
      </c>
      <c r="T107" s="76"/>
    </row>
    <row r="108" spans="2:20" ht="12.75" customHeight="1">
      <c r="B108" s="401"/>
      <c r="C108" s="273"/>
      <c r="D108" s="276"/>
      <c r="E108" s="273"/>
      <c r="F108" s="273"/>
      <c r="G108" s="4" t="s">
        <v>1059</v>
      </c>
      <c r="H108" s="4" t="s">
        <v>1113</v>
      </c>
      <c r="I108" s="20" t="s">
        <v>1320</v>
      </c>
      <c r="J108" s="397"/>
      <c r="K108" s="72" t="s">
        <v>1114</v>
      </c>
      <c r="L108" s="427"/>
      <c r="M108" s="415"/>
      <c r="N108" s="326"/>
      <c r="O108" s="205" t="s">
        <v>20</v>
      </c>
      <c r="P108" s="206" t="s">
        <v>21</v>
      </c>
      <c r="Q108" s="69" t="s">
        <v>23</v>
      </c>
      <c r="R108" s="4" t="s">
        <v>1535</v>
      </c>
      <c r="S108" s="6" t="s">
        <v>22</v>
      </c>
      <c r="T108" s="54"/>
    </row>
    <row r="109" spans="2:20" ht="12.75" customHeight="1">
      <c r="B109" s="402">
        <f aca="true" t="shared" si="13" ref="B109:I109">B93</f>
        <v>18</v>
      </c>
      <c r="C109" s="302" t="str">
        <f t="shared" si="13"/>
        <v>LDN</v>
      </c>
      <c r="D109" s="5" t="str">
        <f t="shared" si="13"/>
        <v>APL LONDON</v>
      </c>
      <c r="E109" s="302" t="str">
        <f t="shared" si="13"/>
        <v>020E</v>
      </c>
      <c r="F109" s="302" t="str">
        <f t="shared" si="13"/>
        <v>020W</v>
      </c>
      <c r="G109" s="308">
        <f t="shared" si="13"/>
        <v>40669</v>
      </c>
      <c r="H109" s="308">
        <f t="shared" si="13"/>
        <v>40670</v>
      </c>
      <c r="I109" s="297">
        <f t="shared" si="13"/>
        <v>40670</v>
      </c>
      <c r="J109" s="293" t="s">
        <v>779</v>
      </c>
      <c r="K109" s="308">
        <f>I109+8</f>
        <v>40678</v>
      </c>
      <c r="L109" s="334" t="s">
        <v>1751</v>
      </c>
      <c r="M109" s="293" t="str">
        <f>VLOOKUP(L109,'ships name'!A77:D98,2,FALSE)</f>
        <v>APL CHIWAN</v>
      </c>
      <c r="N109" s="334" t="s">
        <v>1752</v>
      </c>
      <c r="O109" s="343">
        <f>I109+15</f>
        <v>40685</v>
      </c>
      <c r="P109" s="374">
        <f>I109+18</f>
        <v>40688</v>
      </c>
      <c r="Q109" s="283">
        <f>I109+20</f>
        <v>40690</v>
      </c>
      <c r="R109" s="308">
        <f>I109+22</f>
        <v>40692</v>
      </c>
      <c r="S109" s="334">
        <f>I109+24</f>
        <v>40694</v>
      </c>
      <c r="T109" s="403"/>
    </row>
    <row r="110" spans="2:20" ht="12.75" customHeight="1">
      <c r="B110" s="402"/>
      <c r="C110" s="302"/>
      <c r="D110" s="5" t="str">
        <f aca="true" t="shared" si="14" ref="D110:D118">D94</f>
        <v>美总伦敦</v>
      </c>
      <c r="E110" s="302"/>
      <c r="F110" s="302"/>
      <c r="G110" s="302"/>
      <c r="H110" s="302"/>
      <c r="I110" s="290"/>
      <c r="J110" s="295"/>
      <c r="K110" s="302"/>
      <c r="L110" s="338"/>
      <c r="M110" s="295"/>
      <c r="N110" s="338"/>
      <c r="O110" s="417"/>
      <c r="P110" s="375"/>
      <c r="Q110" s="272"/>
      <c r="R110" s="302"/>
      <c r="S110" s="338"/>
      <c r="T110" s="404"/>
    </row>
    <row r="111" spans="2:20" ht="12.75" customHeight="1">
      <c r="B111" s="402">
        <f>B95</f>
        <v>19</v>
      </c>
      <c r="C111" s="302" t="str">
        <f>C95</f>
        <v>ADU</v>
      </c>
      <c r="D111" s="5" t="str">
        <f t="shared" si="14"/>
        <v>APL DUBAI</v>
      </c>
      <c r="E111" s="302" t="str">
        <f>E95</f>
        <v>003E</v>
      </c>
      <c r="F111" s="302" t="str">
        <f>F95</f>
        <v>003W</v>
      </c>
      <c r="G111" s="308">
        <f>G95</f>
        <v>40676</v>
      </c>
      <c r="H111" s="308">
        <f>H95</f>
        <v>40677</v>
      </c>
      <c r="I111" s="297">
        <f>I95</f>
        <v>40677</v>
      </c>
      <c r="J111" s="293" t="s">
        <v>779</v>
      </c>
      <c r="K111" s="308">
        <f>K109+7</f>
        <v>40685</v>
      </c>
      <c r="L111" s="334" t="s">
        <v>1753</v>
      </c>
      <c r="M111" s="293" t="str">
        <f>VLOOKUP(L111,'ships name'!A77:D98,2,FALSE)</f>
        <v>APL KENNEDY</v>
      </c>
      <c r="N111" s="334" t="s">
        <v>1754</v>
      </c>
      <c r="O111" s="343">
        <f>I111+15</f>
        <v>40692</v>
      </c>
      <c r="P111" s="374">
        <f>I111+18</f>
        <v>40695</v>
      </c>
      <c r="Q111" s="283">
        <f>I111+20</f>
        <v>40697</v>
      </c>
      <c r="R111" s="308">
        <f>I111+22</f>
        <v>40699</v>
      </c>
      <c r="S111" s="334">
        <f>I111+24</f>
        <v>40701</v>
      </c>
      <c r="T111" s="403"/>
    </row>
    <row r="112" spans="2:20" ht="12.75" customHeight="1">
      <c r="B112" s="402"/>
      <c r="C112" s="302"/>
      <c r="D112" s="5" t="str">
        <f t="shared" si="14"/>
        <v>美总迪拜</v>
      </c>
      <c r="E112" s="302"/>
      <c r="F112" s="302"/>
      <c r="G112" s="302"/>
      <c r="H112" s="302"/>
      <c r="I112" s="290"/>
      <c r="J112" s="295"/>
      <c r="K112" s="302"/>
      <c r="L112" s="338"/>
      <c r="M112" s="295"/>
      <c r="N112" s="338"/>
      <c r="O112" s="417"/>
      <c r="P112" s="375"/>
      <c r="Q112" s="272"/>
      <c r="R112" s="302"/>
      <c r="S112" s="338"/>
      <c r="T112" s="404"/>
    </row>
    <row r="113" spans="2:20" ht="12.75" customHeight="1">
      <c r="B113" s="402">
        <f>B97</f>
        <v>20</v>
      </c>
      <c r="C113" s="302" t="str">
        <f>C97</f>
        <v>SPA</v>
      </c>
      <c r="D113" s="5" t="str">
        <f t="shared" si="14"/>
        <v>APL SPAIN</v>
      </c>
      <c r="E113" s="302" t="str">
        <f>E97</f>
        <v>Load only</v>
      </c>
      <c r="F113" s="302" t="str">
        <f>F97</f>
        <v>149W</v>
      </c>
      <c r="G113" s="308">
        <f>G97</f>
        <v>40683</v>
      </c>
      <c r="H113" s="308">
        <f>H97</f>
        <v>40684</v>
      </c>
      <c r="I113" s="297">
        <f>I97</f>
        <v>40684</v>
      </c>
      <c r="J113" s="293" t="s">
        <v>779</v>
      </c>
      <c r="K113" s="308">
        <f>K111+7</f>
        <v>40692</v>
      </c>
      <c r="L113" s="391" t="s">
        <v>1643</v>
      </c>
      <c r="M113" s="293" t="str">
        <f>VLOOKUP(L113,'ships name'!A77:D98,2,FALSE)</f>
        <v>MELINA</v>
      </c>
      <c r="N113" s="391" t="s">
        <v>40</v>
      </c>
      <c r="O113" s="343">
        <f>I113+15</f>
        <v>40699</v>
      </c>
      <c r="P113" s="374">
        <f>I113+18</f>
        <v>40702</v>
      </c>
      <c r="Q113" s="283">
        <f>I113+20</f>
        <v>40704</v>
      </c>
      <c r="R113" s="308">
        <f>I113+22</f>
        <v>40706</v>
      </c>
      <c r="S113" s="334">
        <f>I113+24</f>
        <v>40708</v>
      </c>
      <c r="T113" s="403"/>
    </row>
    <row r="114" spans="2:20" ht="12.75" customHeight="1">
      <c r="B114" s="402"/>
      <c r="C114" s="302"/>
      <c r="D114" s="5" t="str">
        <f t="shared" si="14"/>
        <v>美总西班牙　</v>
      </c>
      <c r="E114" s="302"/>
      <c r="F114" s="302"/>
      <c r="G114" s="302"/>
      <c r="H114" s="302"/>
      <c r="I114" s="290"/>
      <c r="J114" s="295"/>
      <c r="K114" s="302"/>
      <c r="L114" s="405"/>
      <c r="M114" s="295"/>
      <c r="N114" s="405"/>
      <c r="O114" s="417"/>
      <c r="P114" s="375"/>
      <c r="Q114" s="272"/>
      <c r="R114" s="302"/>
      <c r="S114" s="338"/>
      <c r="T114" s="404"/>
    </row>
    <row r="115" spans="2:20" ht="12.75" customHeight="1">
      <c r="B115" s="402">
        <f>B99</f>
        <v>21</v>
      </c>
      <c r="C115" s="302" t="str">
        <f>C99</f>
        <v>TKY</v>
      </c>
      <c r="D115" s="5" t="str">
        <f t="shared" si="14"/>
        <v>APL TOKYO</v>
      </c>
      <c r="E115" s="302" t="str">
        <f>E99</f>
        <v>019E</v>
      </c>
      <c r="F115" s="302" t="str">
        <f>F99</f>
        <v>019W</v>
      </c>
      <c r="G115" s="308">
        <f>G99</f>
        <v>40690</v>
      </c>
      <c r="H115" s="308">
        <f>H99</f>
        <v>40691</v>
      </c>
      <c r="I115" s="297">
        <f>I99</f>
        <v>40691</v>
      </c>
      <c r="J115" s="293" t="s">
        <v>779</v>
      </c>
      <c r="K115" s="308">
        <f>K113+7</f>
        <v>40699</v>
      </c>
      <c r="L115" s="334" t="s">
        <v>1609</v>
      </c>
      <c r="M115" s="293" t="str">
        <f>VLOOKUP(L115,'ships name'!A77:D98,2,FALSE)</f>
        <v>APL ALMANDINE</v>
      </c>
      <c r="N115" s="334" t="s">
        <v>1755</v>
      </c>
      <c r="O115" s="343">
        <f>I115+15</f>
        <v>40706</v>
      </c>
      <c r="P115" s="374">
        <f>I115+18</f>
        <v>40709</v>
      </c>
      <c r="Q115" s="283">
        <f>I115+20</f>
        <v>40711</v>
      </c>
      <c r="R115" s="308">
        <f>I115+22</f>
        <v>40713</v>
      </c>
      <c r="S115" s="334">
        <f>I115+24</f>
        <v>40715</v>
      </c>
      <c r="T115" s="403"/>
    </row>
    <row r="116" spans="2:20" ht="12.75" customHeight="1">
      <c r="B116" s="402"/>
      <c r="C116" s="302"/>
      <c r="D116" s="5" t="str">
        <f t="shared" si="14"/>
        <v>美总东京</v>
      </c>
      <c r="E116" s="302"/>
      <c r="F116" s="302"/>
      <c r="G116" s="302"/>
      <c r="H116" s="302"/>
      <c r="I116" s="290"/>
      <c r="J116" s="295"/>
      <c r="K116" s="302"/>
      <c r="L116" s="338"/>
      <c r="M116" s="295"/>
      <c r="N116" s="338"/>
      <c r="O116" s="417"/>
      <c r="P116" s="375"/>
      <c r="Q116" s="272"/>
      <c r="R116" s="302"/>
      <c r="S116" s="338"/>
      <c r="T116" s="404"/>
    </row>
    <row r="117" spans="2:20" ht="12.75" customHeight="1">
      <c r="B117" s="402">
        <f>B101</f>
        <v>22</v>
      </c>
      <c r="C117" s="302" t="str">
        <f>C101</f>
        <v>LBY</v>
      </c>
      <c r="D117" s="5" t="str">
        <f t="shared" si="14"/>
        <v>APL LIBERTY</v>
      </c>
      <c r="E117" s="302" t="str">
        <f>E101</f>
        <v>044E</v>
      </c>
      <c r="F117" s="302" t="str">
        <f>F101</f>
        <v>044W</v>
      </c>
      <c r="G117" s="308">
        <f>G101</f>
        <v>40697</v>
      </c>
      <c r="H117" s="308">
        <f>H101</f>
        <v>40698</v>
      </c>
      <c r="I117" s="334">
        <f>I101</f>
        <v>40698</v>
      </c>
      <c r="J117" s="293" t="s">
        <v>779</v>
      </c>
      <c r="K117" s="308">
        <f>K115+7</f>
        <v>40706</v>
      </c>
      <c r="L117" s="334" t="s">
        <v>1612</v>
      </c>
      <c r="M117" s="293" t="str">
        <f>VLOOKUP(L117,'ships name'!A77:D98,2,FALSE)</f>
        <v>APL ALEXANDRITE</v>
      </c>
      <c r="N117" s="334" t="s">
        <v>1756</v>
      </c>
      <c r="O117" s="343">
        <f>I117+15</f>
        <v>40713</v>
      </c>
      <c r="P117" s="374">
        <f>I117+18</f>
        <v>40716</v>
      </c>
      <c r="Q117" s="283">
        <f>I117+20</f>
        <v>40718</v>
      </c>
      <c r="R117" s="308">
        <f>I117+22</f>
        <v>40720</v>
      </c>
      <c r="S117" s="334">
        <f>I117+24</f>
        <v>40722</v>
      </c>
      <c r="T117" s="403"/>
    </row>
    <row r="118" spans="2:20" ht="12.75" customHeight="1" thickBot="1">
      <c r="B118" s="414"/>
      <c r="C118" s="309"/>
      <c r="D118" s="7" t="str">
        <f t="shared" si="14"/>
        <v>美总自由</v>
      </c>
      <c r="E118" s="309"/>
      <c r="F118" s="309"/>
      <c r="G118" s="309"/>
      <c r="H118" s="309"/>
      <c r="I118" s="335"/>
      <c r="J118" s="294"/>
      <c r="K118" s="309"/>
      <c r="L118" s="335"/>
      <c r="M118" s="294"/>
      <c r="N118" s="335"/>
      <c r="O118" s="344"/>
      <c r="P118" s="432"/>
      <c r="Q118" s="284"/>
      <c r="R118" s="309"/>
      <c r="S118" s="335"/>
      <c r="T118" s="404"/>
    </row>
    <row r="119" spans="2:18" ht="14.25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ht="14.25" customHeight="1" thickBot="1"/>
    <row r="121" spans="1:20" s="225" customFormat="1" ht="16.5" customHeight="1" thickBot="1">
      <c r="A121" s="224"/>
      <c r="B121" s="411" t="s">
        <v>1858</v>
      </c>
      <c r="C121" s="412"/>
      <c r="D121" s="412"/>
      <c r="E121" s="412"/>
      <c r="F121" s="412"/>
      <c r="G121" s="412"/>
      <c r="H121" s="413"/>
      <c r="I121" s="157" t="s">
        <v>1654</v>
      </c>
      <c r="J121" s="158"/>
      <c r="K121" s="105" t="s">
        <v>1614</v>
      </c>
      <c r="L121" s="328" t="s">
        <v>85</v>
      </c>
      <c r="M121" s="329"/>
      <c r="N121" s="329"/>
      <c r="O121" s="329"/>
      <c r="P121" s="329"/>
      <c r="Q121" s="329"/>
      <c r="R121" s="329"/>
      <c r="S121" s="329"/>
      <c r="T121" s="330"/>
    </row>
    <row r="122" spans="1:20" ht="12.75" customHeight="1">
      <c r="A122" s="48"/>
      <c r="B122" s="365" t="s">
        <v>76</v>
      </c>
      <c r="C122" s="368" t="s">
        <v>60</v>
      </c>
      <c r="D122" s="368" t="s">
        <v>61</v>
      </c>
      <c r="E122" s="370" t="s">
        <v>77</v>
      </c>
      <c r="F122" s="370"/>
      <c r="G122" s="98" t="s">
        <v>79</v>
      </c>
      <c r="H122" s="98" t="s">
        <v>80</v>
      </c>
      <c r="I122" s="98" t="s">
        <v>81</v>
      </c>
      <c r="J122" s="108" t="s">
        <v>107</v>
      </c>
      <c r="K122" s="106" t="s">
        <v>108</v>
      </c>
      <c r="L122" s="99" t="s">
        <v>879</v>
      </c>
      <c r="M122" s="99" t="s">
        <v>871</v>
      </c>
      <c r="N122" s="99" t="s">
        <v>872</v>
      </c>
      <c r="O122" s="99" t="s">
        <v>873</v>
      </c>
      <c r="P122" s="99" t="s">
        <v>875</v>
      </c>
      <c r="Q122" s="99" t="s">
        <v>876</v>
      </c>
      <c r="R122" s="99" t="s">
        <v>877</v>
      </c>
      <c r="S122" s="99" t="s">
        <v>885</v>
      </c>
      <c r="T122" s="100" t="s">
        <v>886</v>
      </c>
    </row>
    <row r="123" spans="1:20" ht="12.75" customHeight="1">
      <c r="A123" s="48"/>
      <c r="B123" s="366"/>
      <c r="C123" s="369"/>
      <c r="D123" s="369"/>
      <c r="E123" s="369" t="s">
        <v>1326</v>
      </c>
      <c r="F123" s="369" t="s">
        <v>78</v>
      </c>
      <c r="G123" s="101" t="s">
        <v>82</v>
      </c>
      <c r="H123" s="101" t="s">
        <v>83</v>
      </c>
      <c r="I123" s="101" t="s">
        <v>84</v>
      </c>
      <c r="J123" s="371" t="s">
        <v>110</v>
      </c>
      <c r="K123" s="107" t="s">
        <v>111</v>
      </c>
      <c r="L123" s="102" t="s">
        <v>861</v>
      </c>
      <c r="M123" s="102" t="s">
        <v>862</v>
      </c>
      <c r="N123" s="102" t="s">
        <v>863</v>
      </c>
      <c r="O123" s="102" t="s">
        <v>864</v>
      </c>
      <c r="P123" s="102" t="s">
        <v>866</v>
      </c>
      <c r="Q123" s="102" t="s">
        <v>867</v>
      </c>
      <c r="R123" s="102" t="s">
        <v>868</v>
      </c>
      <c r="S123" s="102" t="s">
        <v>892</v>
      </c>
      <c r="T123" s="104" t="s">
        <v>893</v>
      </c>
    </row>
    <row r="124" spans="1:20" ht="12.75" customHeight="1">
      <c r="A124" s="48"/>
      <c r="B124" s="367"/>
      <c r="C124" s="369"/>
      <c r="D124" s="369"/>
      <c r="E124" s="369"/>
      <c r="F124" s="369"/>
      <c r="G124" s="4" t="s">
        <v>1059</v>
      </c>
      <c r="H124" s="4" t="s">
        <v>1113</v>
      </c>
      <c r="I124" s="4" t="s">
        <v>1113</v>
      </c>
      <c r="J124" s="372"/>
      <c r="K124" s="202" t="s">
        <v>1557</v>
      </c>
      <c r="L124" s="111" t="s">
        <v>1558</v>
      </c>
      <c r="M124" s="111" t="s">
        <v>1536</v>
      </c>
      <c r="N124" s="111" t="s">
        <v>1242</v>
      </c>
      <c r="O124" s="110" t="s">
        <v>881</v>
      </c>
      <c r="P124" s="111" t="s">
        <v>1422</v>
      </c>
      <c r="Q124" s="111" t="s">
        <v>1537</v>
      </c>
      <c r="R124" s="111" t="s">
        <v>1423</v>
      </c>
      <c r="S124" s="111" t="s">
        <v>1538</v>
      </c>
      <c r="T124" s="179" t="s">
        <v>1539</v>
      </c>
    </row>
    <row r="125" spans="1:20" ht="12.75" customHeight="1">
      <c r="A125" s="48"/>
      <c r="B125" s="359">
        <f>B9</f>
        <v>18</v>
      </c>
      <c r="C125" s="319" t="str">
        <f aca="true" t="shared" si="15" ref="C125:I125">C27</f>
        <v>LDN</v>
      </c>
      <c r="D125" s="96" t="str">
        <f t="shared" si="15"/>
        <v>APL LONDON</v>
      </c>
      <c r="E125" s="319" t="str">
        <f t="shared" si="15"/>
        <v>020E</v>
      </c>
      <c r="F125" s="319" t="str">
        <f t="shared" si="15"/>
        <v>020W</v>
      </c>
      <c r="G125" s="318">
        <f t="shared" si="15"/>
        <v>40669</v>
      </c>
      <c r="H125" s="318">
        <f t="shared" si="15"/>
        <v>40670</v>
      </c>
      <c r="I125" s="318">
        <f t="shared" si="15"/>
        <v>40670</v>
      </c>
      <c r="J125" s="409" t="s">
        <v>779</v>
      </c>
      <c r="K125" s="351">
        <f>I125+6</f>
        <v>40676</v>
      </c>
      <c r="L125" s="407">
        <f>I125+10</f>
        <v>40680</v>
      </c>
      <c r="M125" s="407">
        <f>I125+12</f>
        <v>40682</v>
      </c>
      <c r="N125" s="407">
        <f>I125+14</f>
        <v>40684</v>
      </c>
      <c r="O125" s="407">
        <f>I125+12</f>
        <v>40682</v>
      </c>
      <c r="P125" s="407">
        <f>I125+13</f>
        <v>40683</v>
      </c>
      <c r="Q125" s="407">
        <f>I125+9</f>
        <v>40679</v>
      </c>
      <c r="R125" s="353">
        <f>I125+8</f>
        <v>40678</v>
      </c>
      <c r="S125" s="407">
        <f>I125+13</f>
        <v>40683</v>
      </c>
      <c r="T125" s="422">
        <f>S125+1</f>
        <v>40684</v>
      </c>
    </row>
    <row r="126" spans="1:20" ht="12.75" customHeight="1">
      <c r="A126" s="48"/>
      <c r="B126" s="359"/>
      <c r="C126" s="319"/>
      <c r="D126" s="96" t="str">
        <f>D28</f>
        <v>美总伦敦</v>
      </c>
      <c r="E126" s="319"/>
      <c r="F126" s="319"/>
      <c r="G126" s="319"/>
      <c r="H126" s="319"/>
      <c r="I126" s="319"/>
      <c r="J126" s="364"/>
      <c r="K126" s="352"/>
      <c r="L126" s="410"/>
      <c r="M126" s="410"/>
      <c r="N126" s="410"/>
      <c r="O126" s="410"/>
      <c r="P126" s="410"/>
      <c r="Q126" s="410"/>
      <c r="R126" s="358"/>
      <c r="S126" s="410"/>
      <c r="T126" s="423"/>
    </row>
    <row r="127" spans="1:20" ht="12.75" customHeight="1">
      <c r="A127" s="48"/>
      <c r="B127" s="359">
        <f>B29</f>
        <v>19</v>
      </c>
      <c r="C127" s="319" t="str">
        <f>C29</f>
        <v>ADU</v>
      </c>
      <c r="D127" s="96" t="str">
        <f>D29</f>
        <v>APL DUBAI</v>
      </c>
      <c r="E127" s="319" t="str">
        <f>E29</f>
        <v>003E</v>
      </c>
      <c r="F127" s="319" t="str">
        <f>F29</f>
        <v>003W</v>
      </c>
      <c r="G127" s="318">
        <f>G29</f>
        <v>40676</v>
      </c>
      <c r="H127" s="318">
        <f>H29</f>
        <v>40677</v>
      </c>
      <c r="I127" s="318">
        <f>I29</f>
        <v>40677</v>
      </c>
      <c r="J127" s="409" t="s">
        <v>779</v>
      </c>
      <c r="K127" s="351">
        <f>K95</f>
        <v>40689</v>
      </c>
      <c r="L127" s="407">
        <f aca="true" t="shared" si="16" ref="L127:R127">L125+7</f>
        <v>40687</v>
      </c>
      <c r="M127" s="407">
        <f t="shared" si="16"/>
        <v>40689</v>
      </c>
      <c r="N127" s="407">
        <f t="shared" si="16"/>
        <v>40691</v>
      </c>
      <c r="O127" s="407">
        <f t="shared" si="16"/>
        <v>40689</v>
      </c>
      <c r="P127" s="407">
        <f t="shared" si="16"/>
        <v>40690</v>
      </c>
      <c r="Q127" s="407">
        <f t="shared" si="16"/>
        <v>40686</v>
      </c>
      <c r="R127" s="353">
        <f t="shared" si="16"/>
        <v>40685</v>
      </c>
      <c r="S127" s="407">
        <f>S125+7</f>
        <v>40690</v>
      </c>
      <c r="T127" s="422">
        <f>T125+7</f>
        <v>40691</v>
      </c>
    </row>
    <row r="128" spans="1:20" ht="12.75" customHeight="1">
      <c r="A128" s="48"/>
      <c r="B128" s="359"/>
      <c r="C128" s="319"/>
      <c r="D128" s="96" t="str">
        <f>D30</f>
        <v>美总迪拜</v>
      </c>
      <c r="E128" s="319"/>
      <c r="F128" s="319"/>
      <c r="G128" s="319"/>
      <c r="H128" s="319"/>
      <c r="I128" s="319"/>
      <c r="J128" s="364"/>
      <c r="K128" s="352"/>
      <c r="L128" s="410"/>
      <c r="M128" s="410"/>
      <c r="N128" s="410"/>
      <c r="O128" s="410"/>
      <c r="P128" s="410"/>
      <c r="Q128" s="410"/>
      <c r="R128" s="358"/>
      <c r="S128" s="410"/>
      <c r="T128" s="423"/>
    </row>
    <row r="129" spans="1:20" ht="12.75" customHeight="1">
      <c r="A129" s="48"/>
      <c r="B129" s="359">
        <f>B31</f>
        <v>20</v>
      </c>
      <c r="C129" s="319" t="str">
        <f>C33</f>
        <v>SPA</v>
      </c>
      <c r="D129" s="96" t="str">
        <f aca="true" t="shared" si="17" ref="D129:I134">D33</f>
        <v>APL SPAIN</v>
      </c>
      <c r="E129" s="319" t="str">
        <f t="shared" si="17"/>
        <v>Load only</v>
      </c>
      <c r="F129" s="319" t="str">
        <f t="shared" si="17"/>
        <v>149W</v>
      </c>
      <c r="G129" s="318">
        <f t="shared" si="17"/>
        <v>40683</v>
      </c>
      <c r="H129" s="318">
        <f t="shared" si="17"/>
        <v>40684</v>
      </c>
      <c r="I129" s="318">
        <f t="shared" si="17"/>
        <v>40684</v>
      </c>
      <c r="J129" s="409" t="s">
        <v>779</v>
      </c>
      <c r="K129" s="351">
        <f>K97</f>
        <v>40696</v>
      </c>
      <c r="L129" s="407">
        <f aca="true" t="shared" si="18" ref="L129:T129">L127+7</f>
        <v>40694</v>
      </c>
      <c r="M129" s="407">
        <f t="shared" si="18"/>
        <v>40696</v>
      </c>
      <c r="N129" s="407">
        <f t="shared" si="18"/>
        <v>40698</v>
      </c>
      <c r="O129" s="407">
        <f t="shared" si="18"/>
        <v>40696</v>
      </c>
      <c r="P129" s="407">
        <f t="shared" si="18"/>
        <v>40697</v>
      </c>
      <c r="Q129" s="407">
        <f t="shared" si="18"/>
        <v>40693</v>
      </c>
      <c r="R129" s="353">
        <f t="shared" si="18"/>
        <v>40692</v>
      </c>
      <c r="S129" s="407">
        <f t="shared" si="18"/>
        <v>40697</v>
      </c>
      <c r="T129" s="422">
        <f t="shared" si="18"/>
        <v>40698</v>
      </c>
    </row>
    <row r="130" spans="1:20" ht="12.75" customHeight="1">
      <c r="A130" s="48"/>
      <c r="B130" s="359"/>
      <c r="C130" s="319"/>
      <c r="D130" s="96" t="str">
        <f t="shared" si="17"/>
        <v>美总西班牙　</v>
      </c>
      <c r="E130" s="319"/>
      <c r="F130" s="319"/>
      <c r="G130" s="319"/>
      <c r="H130" s="319"/>
      <c r="I130" s="319"/>
      <c r="J130" s="364"/>
      <c r="K130" s="352"/>
      <c r="L130" s="410"/>
      <c r="M130" s="410"/>
      <c r="N130" s="410"/>
      <c r="O130" s="410"/>
      <c r="P130" s="410"/>
      <c r="Q130" s="410"/>
      <c r="R130" s="358"/>
      <c r="S130" s="410"/>
      <c r="T130" s="423"/>
    </row>
    <row r="131" spans="1:20" ht="12.75" customHeight="1">
      <c r="A131" s="48"/>
      <c r="B131" s="359">
        <f>B35</f>
        <v>21</v>
      </c>
      <c r="C131" s="319" t="str">
        <f>C35</f>
        <v>TKY</v>
      </c>
      <c r="D131" s="96" t="str">
        <f t="shared" si="17"/>
        <v>APL TOKYO</v>
      </c>
      <c r="E131" s="319" t="str">
        <f t="shared" si="17"/>
        <v>019E</v>
      </c>
      <c r="F131" s="319" t="str">
        <f t="shared" si="17"/>
        <v>019W</v>
      </c>
      <c r="G131" s="318">
        <f t="shared" si="17"/>
        <v>40690</v>
      </c>
      <c r="H131" s="318">
        <f t="shared" si="17"/>
        <v>40691</v>
      </c>
      <c r="I131" s="318">
        <f t="shared" si="17"/>
        <v>40691</v>
      </c>
      <c r="J131" s="409" t="s">
        <v>779</v>
      </c>
      <c r="K131" s="351">
        <f>K99</f>
        <v>40703</v>
      </c>
      <c r="L131" s="407">
        <f aca="true" t="shared" si="19" ref="L131:T131">L129+7</f>
        <v>40701</v>
      </c>
      <c r="M131" s="407">
        <f t="shared" si="19"/>
        <v>40703</v>
      </c>
      <c r="N131" s="407">
        <f t="shared" si="19"/>
        <v>40705</v>
      </c>
      <c r="O131" s="407">
        <f t="shared" si="19"/>
        <v>40703</v>
      </c>
      <c r="P131" s="407">
        <f t="shared" si="19"/>
        <v>40704</v>
      </c>
      <c r="Q131" s="407">
        <f t="shared" si="19"/>
        <v>40700</v>
      </c>
      <c r="R131" s="353">
        <f t="shared" si="19"/>
        <v>40699</v>
      </c>
      <c r="S131" s="407">
        <f t="shared" si="19"/>
        <v>40704</v>
      </c>
      <c r="T131" s="422">
        <f t="shared" si="19"/>
        <v>40705</v>
      </c>
    </row>
    <row r="132" spans="1:20" ht="12.75" customHeight="1">
      <c r="A132" s="48"/>
      <c r="B132" s="359"/>
      <c r="C132" s="319"/>
      <c r="D132" s="96" t="str">
        <f t="shared" si="17"/>
        <v>美总东京</v>
      </c>
      <c r="E132" s="319"/>
      <c r="F132" s="319"/>
      <c r="G132" s="319"/>
      <c r="H132" s="319"/>
      <c r="I132" s="319"/>
      <c r="J132" s="364"/>
      <c r="K132" s="352"/>
      <c r="L132" s="410"/>
      <c r="M132" s="410"/>
      <c r="N132" s="410"/>
      <c r="O132" s="410"/>
      <c r="P132" s="410"/>
      <c r="Q132" s="410"/>
      <c r="R132" s="358"/>
      <c r="S132" s="410"/>
      <c r="T132" s="423"/>
    </row>
    <row r="133" spans="1:20" ht="12.75" customHeight="1">
      <c r="A133" s="48"/>
      <c r="B133" s="359">
        <f>B37</f>
        <v>22</v>
      </c>
      <c r="C133" s="319" t="str">
        <f>C37</f>
        <v>LBY</v>
      </c>
      <c r="D133" s="96" t="str">
        <f t="shared" si="17"/>
        <v>APL LIBERTY</v>
      </c>
      <c r="E133" s="319" t="str">
        <f t="shared" si="17"/>
        <v>044E</v>
      </c>
      <c r="F133" s="319" t="str">
        <f t="shared" si="17"/>
        <v>044W</v>
      </c>
      <c r="G133" s="318">
        <f t="shared" si="17"/>
        <v>40697</v>
      </c>
      <c r="H133" s="318">
        <f t="shared" si="17"/>
        <v>40698</v>
      </c>
      <c r="I133" s="318">
        <f t="shared" si="17"/>
        <v>40698</v>
      </c>
      <c r="J133" s="409" t="s">
        <v>779</v>
      </c>
      <c r="K133" s="351">
        <f>K101</f>
        <v>40710</v>
      </c>
      <c r="L133" s="407">
        <f aca="true" t="shared" si="20" ref="L133:T133">L131+7</f>
        <v>40708</v>
      </c>
      <c r="M133" s="407">
        <f t="shared" si="20"/>
        <v>40710</v>
      </c>
      <c r="N133" s="407">
        <f t="shared" si="20"/>
        <v>40712</v>
      </c>
      <c r="O133" s="407">
        <f t="shared" si="20"/>
        <v>40710</v>
      </c>
      <c r="P133" s="407">
        <f t="shared" si="20"/>
        <v>40711</v>
      </c>
      <c r="Q133" s="407">
        <f t="shared" si="20"/>
        <v>40707</v>
      </c>
      <c r="R133" s="353">
        <f t="shared" si="20"/>
        <v>40706</v>
      </c>
      <c r="S133" s="407">
        <f t="shared" si="20"/>
        <v>40711</v>
      </c>
      <c r="T133" s="422">
        <f t="shared" si="20"/>
        <v>40712</v>
      </c>
    </row>
    <row r="134" spans="1:20" ht="12.75" customHeight="1" thickBot="1">
      <c r="A134" s="48"/>
      <c r="B134" s="360"/>
      <c r="C134" s="320"/>
      <c r="D134" s="97" t="str">
        <f t="shared" si="17"/>
        <v>美总自由</v>
      </c>
      <c r="E134" s="320"/>
      <c r="F134" s="320"/>
      <c r="G134" s="320"/>
      <c r="H134" s="320"/>
      <c r="I134" s="320"/>
      <c r="J134" s="363"/>
      <c r="K134" s="406"/>
      <c r="L134" s="408"/>
      <c r="M134" s="408"/>
      <c r="N134" s="408"/>
      <c r="O134" s="408"/>
      <c r="P134" s="408"/>
      <c r="Q134" s="408"/>
      <c r="R134" s="354"/>
      <c r="S134" s="408"/>
      <c r="T134" s="424"/>
    </row>
    <row r="136" ht="14.25" customHeight="1" thickBot="1"/>
    <row r="137" spans="1:19" s="225" customFormat="1" ht="16.5" customHeight="1" thickBot="1">
      <c r="A137" s="224"/>
      <c r="B137" s="411" t="s">
        <v>1859</v>
      </c>
      <c r="C137" s="412"/>
      <c r="D137" s="412"/>
      <c r="E137" s="412"/>
      <c r="F137" s="412"/>
      <c r="G137" s="412"/>
      <c r="H137" s="413"/>
      <c r="I137" s="157" t="s">
        <v>1654</v>
      </c>
      <c r="J137" s="158"/>
      <c r="K137" s="105" t="s">
        <v>91</v>
      </c>
      <c r="L137" s="328" t="s">
        <v>85</v>
      </c>
      <c r="M137" s="329"/>
      <c r="N137" s="329"/>
      <c r="O137" s="329"/>
      <c r="P137" s="329"/>
      <c r="Q137" s="329"/>
      <c r="R137" s="329"/>
      <c r="S137" s="330"/>
    </row>
    <row r="138" spans="2:19" ht="13.5" customHeight="1">
      <c r="B138" s="365" t="s">
        <v>76</v>
      </c>
      <c r="C138" s="368" t="s">
        <v>60</v>
      </c>
      <c r="D138" s="368" t="s">
        <v>61</v>
      </c>
      <c r="E138" s="370" t="s">
        <v>77</v>
      </c>
      <c r="F138" s="370"/>
      <c r="G138" s="98" t="s">
        <v>79</v>
      </c>
      <c r="H138" s="98" t="s">
        <v>80</v>
      </c>
      <c r="I138" s="98" t="s">
        <v>81</v>
      </c>
      <c r="J138" s="108" t="s">
        <v>107</v>
      </c>
      <c r="K138" s="182" t="s">
        <v>108</v>
      </c>
      <c r="L138" s="190" t="s">
        <v>882</v>
      </c>
      <c r="M138" s="191" t="s">
        <v>883</v>
      </c>
      <c r="N138" s="191" t="s">
        <v>874</v>
      </c>
      <c r="O138" s="191" t="s">
        <v>884</v>
      </c>
      <c r="P138" s="191" t="s">
        <v>887</v>
      </c>
      <c r="Q138" s="191" t="s">
        <v>888</v>
      </c>
      <c r="R138" s="191" t="s">
        <v>870</v>
      </c>
      <c r="S138" s="192" t="s">
        <v>869</v>
      </c>
    </row>
    <row r="139" spans="2:19" ht="13.5" customHeight="1">
      <c r="B139" s="366"/>
      <c r="C139" s="369"/>
      <c r="D139" s="369"/>
      <c r="E139" s="369" t="s">
        <v>1326</v>
      </c>
      <c r="F139" s="369" t="s">
        <v>78</v>
      </c>
      <c r="G139" s="101" t="s">
        <v>82</v>
      </c>
      <c r="H139" s="101" t="s">
        <v>83</v>
      </c>
      <c r="I139" s="101" t="s">
        <v>84</v>
      </c>
      <c r="J139" s="371" t="s">
        <v>110</v>
      </c>
      <c r="K139" s="183" t="s">
        <v>111</v>
      </c>
      <c r="L139" s="103" t="s">
        <v>889</v>
      </c>
      <c r="M139" s="101" t="s">
        <v>890</v>
      </c>
      <c r="N139" s="101" t="s">
        <v>865</v>
      </c>
      <c r="O139" s="101" t="s">
        <v>891</v>
      </c>
      <c r="P139" s="101" t="s">
        <v>894</v>
      </c>
      <c r="Q139" s="101" t="s">
        <v>895</v>
      </c>
      <c r="R139" s="101" t="s">
        <v>860</v>
      </c>
      <c r="S139" s="104" t="s">
        <v>859</v>
      </c>
    </row>
    <row r="140" spans="2:19" ht="13.5" customHeight="1">
      <c r="B140" s="367"/>
      <c r="C140" s="369"/>
      <c r="D140" s="369"/>
      <c r="E140" s="369"/>
      <c r="F140" s="369"/>
      <c r="G140" s="133" t="s">
        <v>1153</v>
      </c>
      <c r="H140" s="109" t="s">
        <v>1322</v>
      </c>
      <c r="I140" s="133" t="s">
        <v>1204</v>
      </c>
      <c r="J140" s="372"/>
      <c r="K140" s="184" t="s">
        <v>878</v>
      </c>
      <c r="L140" s="134" t="s">
        <v>1538</v>
      </c>
      <c r="M140" s="109" t="s">
        <v>1447</v>
      </c>
      <c r="N140" s="133" t="s">
        <v>1323</v>
      </c>
      <c r="O140" s="133" t="s">
        <v>1448</v>
      </c>
      <c r="P140" s="109" t="s">
        <v>880</v>
      </c>
      <c r="Q140" s="133" t="s">
        <v>1111</v>
      </c>
      <c r="R140" s="133" t="s">
        <v>1480</v>
      </c>
      <c r="S140" s="135" t="s">
        <v>1481</v>
      </c>
    </row>
    <row r="141" spans="2:19" ht="13.5" customHeight="1">
      <c r="B141" s="359">
        <f>B125</f>
        <v>18</v>
      </c>
      <c r="C141" s="361" t="str">
        <f>'EU'!C9</f>
        <v>CAT</v>
      </c>
      <c r="D141" s="125" t="str">
        <f>VLOOKUP(C141,'ships name'!$A$260:$D$282,2,FALSE)</f>
        <v>MOL CREATION</v>
      </c>
      <c r="E141" s="361" t="str">
        <f>'EU'!E9</f>
        <v>022E</v>
      </c>
      <c r="F141" s="361" t="str">
        <f>'EU'!F9</f>
        <v>023W</v>
      </c>
      <c r="G141" s="318">
        <f>'EU'!G9</f>
        <v>40668</v>
      </c>
      <c r="H141" s="318">
        <f>'EU'!H9</f>
        <v>40670</v>
      </c>
      <c r="I141" s="318">
        <f>'EU'!I9</f>
        <v>40671</v>
      </c>
      <c r="J141" s="362" t="s">
        <v>900</v>
      </c>
      <c r="K141" s="353">
        <f>I141+5</f>
        <v>40676</v>
      </c>
      <c r="L141" s="355">
        <f>I141+13</f>
        <v>40684</v>
      </c>
      <c r="M141" s="318">
        <f>I141+13</f>
        <v>40684</v>
      </c>
      <c r="N141" s="318">
        <f>G141+15</f>
        <v>40683</v>
      </c>
      <c r="O141" s="318">
        <f>I141+9</f>
        <v>40680</v>
      </c>
      <c r="P141" s="318">
        <f>I141+13</f>
        <v>40684</v>
      </c>
      <c r="Q141" s="318">
        <f>I141+10</f>
        <v>40681</v>
      </c>
      <c r="R141" s="318">
        <f>I141+12</f>
        <v>40683</v>
      </c>
      <c r="S141" s="351">
        <f>I141+13</f>
        <v>40684</v>
      </c>
    </row>
    <row r="142" spans="2:19" ht="13.5" customHeight="1">
      <c r="B142" s="359"/>
      <c r="C142" s="319"/>
      <c r="D142" s="126" t="str">
        <f>VLOOKUP(C141,'ships name'!$A$260:$D$282,3,FALSE)</f>
        <v>商船三井创造</v>
      </c>
      <c r="E142" s="319"/>
      <c r="F142" s="319"/>
      <c r="G142" s="319"/>
      <c r="H142" s="319"/>
      <c r="I142" s="319"/>
      <c r="J142" s="364"/>
      <c r="K142" s="358"/>
      <c r="L142" s="357"/>
      <c r="M142" s="319"/>
      <c r="N142" s="318"/>
      <c r="O142" s="318"/>
      <c r="P142" s="318"/>
      <c r="Q142" s="318"/>
      <c r="R142" s="319"/>
      <c r="S142" s="352"/>
    </row>
    <row r="143" spans="2:19" ht="13.5" customHeight="1">
      <c r="B143" s="359">
        <f>B127</f>
        <v>19</v>
      </c>
      <c r="C143" s="361" t="str">
        <f>'EU'!C11</f>
        <v>CEB</v>
      </c>
      <c r="D143" s="125" t="str">
        <f>VLOOKUP(C143,'ships name'!$A$260:$D$282,2,FALSE)</f>
        <v>MOL CELEBRATION</v>
      </c>
      <c r="E143" s="361" t="str">
        <f>'EU'!E11</f>
        <v>019E</v>
      </c>
      <c r="F143" s="361" t="str">
        <f>'EU'!F11</f>
        <v>020W</v>
      </c>
      <c r="G143" s="318">
        <f>'EU'!G11</f>
        <v>40675</v>
      </c>
      <c r="H143" s="318">
        <f>'EU'!H11</f>
        <v>40677</v>
      </c>
      <c r="I143" s="318">
        <f>'EU'!I11</f>
        <v>40678</v>
      </c>
      <c r="J143" s="362" t="s">
        <v>900</v>
      </c>
      <c r="K143" s="353">
        <f>K141+7</f>
        <v>40683</v>
      </c>
      <c r="L143" s="355">
        <f>L141+7</f>
        <v>40691</v>
      </c>
      <c r="M143" s="318">
        <f>M141+7</f>
        <v>40691</v>
      </c>
      <c r="N143" s="318">
        <f>N141+7</f>
        <v>40690</v>
      </c>
      <c r="O143" s="318">
        <f>O141+7</f>
        <v>40687</v>
      </c>
      <c r="P143" s="318">
        <f>I143+13</f>
        <v>40691</v>
      </c>
      <c r="Q143" s="318">
        <f>I143+10</f>
        <v>40688</v>
      </c>
      <c r="R143" s="318">
        <f>R141+7</f>
        <v>40690</v>
      </c>
      <c r="S143" s="351">
        <f>S141+7</f>
        <v>40691</v>
      </c>
    </row>
    <row r="144" spans="2:19" ht="13.5" customHeight="1">
      <c r="B144" s="359"/>
      <c r="C144" s="319"/>
      <c r="D144" s="96" t="str">
        <f>VLOOKUP(C143,'ships name'!$A$260:$D$282,3,FALSE)</f>
        <v>商船三井庆贺</v>
      </c>
      <c r="E144" s="319"/>
      <c r="F144" s="319"/>
      <c r="G144" s="319"/>
      <c r="H144" s="319"/>
      <c r="I144" s="319"/>
      <c r="J144" s="364"/>
      <c r="K144" s="358"/>
      <c r="L144" s="357"/>
      <c r="M144" s="319"/>
      <c r="N144" s="318"/>
      <c r="O144" s="318"/>
      <c r="P144" s="318"/>
      <c r="Q144" s="318"/>
      <c r="R144" s="319"/>
      <c r="S144" s="352"/>
    </row>
    <row r="145" spans="2:19" ht="13.5" customHeight="1">
      <c r="B145" s="359">
        <f>B129</f>
        <v>20</v>
      </c>
      <c r="C145" s="361" t="str">
        <f>'EU'!C13</f>
        <v>ZEE</v>
      </c>
      <c r="D145" s="125" t="str">
        <f>VLOOKUP(C145,'ships name'!$A$260:$D$282,2,FALSE)</f>
        <v>APL ZEEBRUGGE</v>
      </c>
      <c r="E145" s="361" t="str">
        <f>'EU'!E13</f>
        <v>005E</v>
      </c>
      <c r="F145" s="361" t="str">
        <f>'EU'!F13</f>
        <v>006W</v>
      </c>
      <c r="G145" s="318">
        <f>'EU'!G13</f>
        <v>40682</v>
      </c>
      <c r="H145" s="318">
        <f>'EU'!H13</f>
        <v>40684</v>
      </c>
      <c r="I145" s="318">
        <f>'EU'!I13</f>
        <v>40685</v>
      </c>
      <c r="J145" s="362" t="s">
        <v>900</v>
      </c>
      <c r="K145" s="353">
        <f>K143+7</f>
        <v>40690</v>
      </c>
      <c r="L145" s="355">
        <f>L143+7</f>
        <v>40698</v>
      </c>
      <c r="M145" s="318">
        <f>M143+7</f>
        <v>40698</v>
      </c>
      <c r="N145" s="318">
        <f>N143+7</f>
        <v>40697</v>
      </c>
      <c r="O145" s="318">
        <f>O143+7</f>
        <v>40694</v>
      </c>
      <c r="P145" s="318">
        <f>I145+13</f>
        <v>40698</v>
      </c>
      <c r="Q145" s="318">
        <f>I145+10</f>
        <v>40695</v>
      </c>
      <c r="R145" s="318">
        <f>R143+7</f>
        <v>40697</v>
      </c>
      <c r="S145" s="351">
        <f>S143+7</f>
        <v>40698</v>
      </c>
    </row>
    <row r="146" spans="2:19" ht="13.5" customHeight="1">
      <c r="B146" s="359"/>
      <c r="C146" s="319"/>
      <c r="D146" s="126" t="str">
        <f>VLOOKUP(C145,'ships name'!$A$260:$D$282,3,FALSE)</f>
        <v>美总泽布勒赫</v>
      </c>
      <c r="E146" s="319"/>
      <c r="F146" s="319"/>
      <c r="G146" s="319"/>
      <c r="H146" s="319"/>
      <c r="I146" s="319"/>
      <c r="J146" s="364"/>
      <c r="K146" s="358"/>
      <c r="L146" s="357"/>
      <c r="M146" s="319"/>
      <c r="N146" s="318"/>
      <c r="O146" s="318"/>
      <c r="P146" s="318"/>
      <c r="Q146" s="318"/>
      <c r="R146" s="319"/>
      <c r="S146" s="352"/>
    </row>
    <row r="147" spans="2:19" ht="13.5" customHeight="1">
      <c r="B147" s="359">
        <f>B131</f>
        <v>21</v>
      </c>
      <c r="C147" s="361" t="str">
        <f>'EU'!C15</f>
        <v>FIN</v>
      </c>
      <c r="D147" s="125" t="str">
        <f>VLOOKUP(C147,'ships name'!$A$260:$D$282,2,FALSE)</f>
        <v>APL FINLAND</v>
      </c>
      <c r="E147" s="361" t="str">
        <f>'EU'!E15</f>
        <v>016E</v>
      </c>
      <c r="F147" s="361" t="str">
        <f>'EU'!F15</f>
        <v>017W</v>
      </c>
      <c r="G147" s="318">
        <f>'EU'!G15</f>
        <v>40689</v>
      </c>
      <c r="H147" s="318">
        <f>'EU'!H15</f>
        <v>40691</v>
      </c>
      <c r="I147" s="318">
        <f>'EU'!I15</f>
        <v>40692</v>
      </c>
      <c r="J147" s="362" t="s">
        <v>900</v>
      </c>
      <c r="K147" s="353">
        <f>K145+7</f>
        <v>40697</v>
      </c>
      <c r="L147" s="355">
        <f>L145+7</f>
        <v>40705</v>
      </c>
      <c r="M147" s="318">
        <f>M145+7</f>
        <v>40705</v>
      </c>
      <c r="N147" s="318">
        <f>N145+7</f>
        <v>40704</v>
      </c>
      <c r="O147" s="318">
        <f>O145+7</f>
        <v>40701</v>
      </c>
      <c r="P147" s="318">
        <f>I147+13</f>
        <v>40705</v>
      </c>
      <c r="Q147" s="318">
        <f>I147+10</f>
        <v>40702</v>
      </c>
      <c r="R147" s="318">
        <f>R145+7</f>
        <v>40704</v>
      </c>
      <c r="S147" s="351">
        <f>S145+7</f>
        <v>40705</v>
      </c>
    </row>
    <row r="148" spans="2:19" ht="13.5" customHeight="1">
      <c r="B148" s="359"/>
      <c r="C148" s="319"/>
      <c r="D148" s="96" t="str">
        <f>VLOOKUP(C147,'ships name'!$A$260:$D$282,3,FALSE)</f>
        <v>美总芬兰</v>
      </c>
      <c r="E148" s="319"/>
      <c r="F148" s="319"/>
      <c r="G148" s="319"/>
      <c r="H148" s="319"/>
      <c r="I148" s="319"/>
      <c r="J148" s="364"/>
      <c r="K148" s="358"/>
      <c r="L148" s="357"/>
      <c r="M148" s="319"/>
      <c r="N148" s="318"/>
      <c r="O148" s="318"/>
      <c r="P148" s="318"/>
      <c r="Q148" s="318"/>
      <c r="R148" s="319"/>
      <c r="S148" s="352"/>
    </row>
    <row r="149" spans="2:19" ht="13.5" customHeight="1">
      <c r="B149" s="359">
        <f>B133</f>
        <v>22</v>
      </c>
      <c r="C149" s="361" t="str">
        <f>'EU'!C17</f>
        <v>CSM</v>
      </c>
      <c r="D149" s="96" t="str">
        <f>VLOOKUP(C149,'ships name'!$A$260:$D$282,2,FALSE)</f>
        <v>MOL COSMOS</v>
      </c>
      <c r="E149" s="361" t="str">
        <f>'EU'!E17</f>
        <v>016E</v>
      </c>
      <c r="F149" s="361" t="str">
        <f>'EU'!F17</f>
        <v>017W</v>
      </c>
      <c r="G149" s="318">
        <f>'EU'!G17</f>
        <v>40696</v>
      </c>
      <c r="H149" s="318">
        <f>'EU'!H17</f>
        <v>40698</v>
      </c>
      <c r="I149" s="318">
        <f>'EU'!I17</f>
        <v>40699</v>
      </c>
      <c r="J149" s="362" t="s">
        <v>900</v>
      </c>
      <c r="K149" s="353">
        <f>K147+7</f>
        <v>40704</v>
      </c>
      <c r="L149" s="355">
        <f>L147+7</f>
        <v>40712</v>
      </c>
      <c r="M149" s="318">
        <f>M147+7</f>
        <v>40712</v>
      </c>
      <c r="N149" s="318">
        <f>N147+7</f>
        <v>40711</v>
      </c>
      <c r="O149" s="318">
        <f>O147+7</f>
        <v>40708</v>
      </c>
      <c r="P149" s="318">
        <f>I149+13</f>
        <v>40712</v>
      </c>
      <c r="Q149" s="318">
        <f>I149+10</f>
        <v>40709</v>
      </c>
      <c r="R149" s="318">
        <f>R147+7</f>
        <v>40711</v>
      </c>
      <c r="S149" s="351">
        <f>S147+7</f>
        <v>40712</v>
      </c>
    </row>
    <row r="150" spans="2:19" ht="13.5" customHeight="1" thickBot="1">
      <c r="B150" s="360"/>
      <c r="C150" s="320"/>
      <c r="D150" s="97" t="str">
        <f>VLOOKUP(C149,'ships name'!$A$260:$D$282,3,FALSE)</f>
        <v>商船三井环宇</v>
      </c>
      <c r="E150" s="320"/>
      <c r="F150" s="320"/>
      <c r="G150" s="320"/>
      <c r="H150" s="320"/>
      <c r="I150" s="320"/>
      <c r="J150" s="363"/>
      <c r="K150" s="354"/>
      <c r="L150" s="356"/>
      <c r="M150" s="320"/>
      <c r="N150" s="324"/>
      <c r="O150" s="324"/>
      <c r="P150" s="324"/>
      <c r="Q150" s="324"/>
      <c r="R150" s="320"/>
      <c r="S150" s="406"/>
    </row>
  </sheetData>
  <mergeCells count="736">
    <mergeCell ref="K31:K32"/>
    <mergeCell ref="L31:L32"/>
    <mergeCell ref="M31:M32"/>
    <mergeCell ref="N31:N32"/>
    <mergeCell ref="C31:C32"/>
    <mergeCell ref="E31:E32"/>
    <mergeCell ref="F31:F32"/>
    <mergeCell ref="B31:B34"/>
    <mergeCell ref="C33:C34"/>
    <mergeCell ref="E33:E34"/>
    <mergeCell ref="F33:F34"/>
    <mergeCell ref="K13:K14"/>
    <mergeCell ref="L13:L14"/>
    <mergeCell ref="M13:M14"/>
    <mergeCell ref="N13:N14"/>
    <mergeCell ref="G13:G14"/>
    <mergeCell ref="H13:H14"/>
    <mergeCell ref="I13:I14"/>
    <mergeCell ref="J13:J14"/>
    <mergeCell ref="C13:C14"/>
    <mergeCell ref="E13:E14"/>
    <mergeCell ref="F13:F14"/>
    <mergeCell ref="B11:B14"/>
    <mergeCell ref="C11:C12"/>
    <mergeCell ref="E11:E12"/>
    <mergeCell ref="F11:F12"/>
    <mergeCell ref="L85:L86"/>
    <mergeCell ref="L83:L84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1:L82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79:L80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G79:G80"/>
    <mergeCell ref="H79:H80"/>
    <mergeCell ref="I79:I80"/>
    <mergeCell ref="J79:J80"/>
    <mergeCell ref="B79:B80"/>
    <mergeCell ref="C79:C80"/>
    <mergeCell ref="E79:E80"/>
    <mergeCell ref="F79:F80"/>
    <mergeCell ref="G77:G78"/>
    <mergeCell ref="H77:H78"/>
    <mergeCell ref="I77:I78"/>
    <mergeCell ref="J77:J78"/>
    <mergeCell ref="B77:B78"/>
    <mergeCell ref="C77:C78"/>
    <mergeCell ref="E77:E78"/>
    <mergeCell ref="F77:F78"/>
    <mergeCell ref="B74:B76"/>
    <mergeCell ref="C74:C76"/>
    <mergeCell ref="D74:D76"/>
    <mergeCell ref="E74:F74"/>
    <mergeCell ref="E75:E76"/>
    <mergeCell ref="F75:F76"/>
    <mergeCell ref="B73:E73"/>
    <mergeCell ref="F73:G73"/>
    <mergeCell ref="H73:I73"/>
    <mergeCell ref="J73:L73"/>
    <mergeCell ref="P117:P118"/>
    <mergeCell ref="O109:O110"/>
    <mergeCell ref="O111:O112"/>
    <mergeCell ref="O113:O114"/>
    <mergeCell ref="O115:O116"/>
    <mergeCell ref="O117:O118"/>
    <mergeCell ref="P109:P110"/>
    <mergeCell ref="P111:P112"/>
    <mergeCell ref="P113:P114"/>
    <mergeCell ref="P115:P116"/>
    <mergeCell ref="J57:L57"/>
    <mergeCell ref="K69:K70"/>
    <mergeCell ref="L69:L70"/>
    <mergeCell ref="L67:L68"/>
    <mergeCell ref="L65:L66"/>
    <mergeCell ref="L63:L64"/>
    <mergeCell ref="K63:K64"/>
    <mergeCell ref="K61:K62"/>
    <mergeCell ref="L61:L62"/>
    <mergeCell ref="M105:S105"/>
    <mergeCell ref="K77:K78"/>
    <mergeCell ref="L77:L78"/>
    <mergeCell ref="K79:K80"/>
    <mergeCell ref="L97:L98"/>
    <mergeCell ref="K97:K98"/>
    <mergeCell ref="O99:O100"/>
    <mergeCell ref="O97:O98"/>
    <mergeCell ref="N97:N98"/>
    <mergeCell ref="O101:O102"/>
    <mergeCell ref="G69:G70"/>
    <mergeCell ref="H69:H70"/>
    <mergeCell ref="I69:I70"/>
    <mergeCell ref="J69:J70"/>
    <mergeCell ref="G67:G68"/>
    <mergeCell ref="H67:H68"/>
    <mergeCell ref="B69:B70"/>
    <mergeCell ref="C69:C70"/>
    <mergeCell ref="E69:E70"/>
    <mergeCell ref="F69:F70"/>
    <mergeCell ref="B67:B68"/>
    <mergeCell ref="C67:C68"/>
    <mergeCell ref="E67:E68"/>
    <mergeCell ref="F67:F68"/>
    <mergeCell ref="I67:I68"/>
    <mergeCell ref="J67:J68"/>
    <mergeCell ref="K67:K68"/>
    <mergeCell ref="K65:K66"/>
    <mergeCell ref="G65:G66"/>
    <mergeCell ref="H65:H66"/>
    <mergeCell ref="I65:I66"/>
    <mergeCell ref="J65:J66"/>
    <mergeCell ref="B65:B66"/>
    <mergeCell ref="C65:C66"/>
    <mergeCell ref="E65:E66"/>
    <mergeCell ref="F65:F66"/>
    <mergeCell ref="B63:B64"/>
    <mergeCell ref="C63:C64"/>
    <mergeCell ref="E63:E64"/>
    <mergeCell ref="F63:F64"/>
    <mergeCell ref="G63:G64"/>
    <mergeCell ref="H63:H64"/>
    <mergeCell ref="I63:I64"/>
    <mergeCell ref="J63:J64"/>
    <mergeCell ref="G61:G62"/>
    <mergeCell ref="H61:H62"/>
    <mergeCell ref="I61:I62"/>
    <mergeCell ref="J61:J62"/>
    <mergeCell ref="B61:B62"/>
    <mergeCell ref="C61:C62"/>
    <mergeCell ref="E61:E62"/>
    <mergeCell ref="F61:F62"/>
    <mergeCell ref="B58:B60"/>
    <mergeCell ref="C58:C60"/>
    <mergeCell ref="D58:D60"/>
    <mergeCell ref="E58:F58"/>
    <mergeCell ref="E59:E60"/>
    <mergeCell ref="F59:F60"/>
    <mergeCell ref="B57:E57"/>
    <mergeCell ref="F57:G57"/>
    <mergeCell ref="H57:I57"/>
    <mergeCell ref="S125:S126"/>
    <mergeCell ref="L106:L108"/>
    <mergeCell ref="K105:L105"/>
    <mergeCell ref="L101:L102"/>
    <mergeCell ref="M91:M92"/>
    <mergeCell ref="M97:M98"/>
    <mergeCell ref="L93:L94"/>
    <mergeCell ref="T117:T118"/>
    <mergeCell ref="Q117:Q118"/>
    <mergeCell ref="R117:R118"/>
    <mergeCell ref="Q113:Q114"/>
    <mergeCell ref="R113:R114"/>
    <mergeCell ref="S117:S118"/>
    <mergeCell ref="S113:S114"/>
    <mergeCell ref="T113:T114"/>
    <mergeCell ref="T125:T126"/>
    <mergeCell ref="T133:T134"/>
    <mergeCell ref="S129:S130"/>
    <mergeCell ref="T129:T130"/>
    <mergeCell ref="S131:S132"/>
    <mergeCell ref="T131:T132"/>
    <mergeCell ref="S127:S128"/>
    <mergeCell ref="T127:T128"/>
    <mergeCell ref="B137:H137"/>
    <mergeCell ref="I105:J105"/>
    <mergeCell ref="C122:C124"/>
    <mergeCell ref="D122:D124"/>
    <mergeCell ref="E122:F122"/>
    <mergeCell ref="E123:E124"/>
    <mergeCell ref="F123:F124"/>
    <mergeCell ref="J123:J124"/>
    <mergeCell ref="I117:I118"/>
    <mergeCell ref="J117:J118"/>
    <mergeCell ref="K19:K20"/>
    <mergeCell ref="G19:G20"/>
    <mergeCell ref="H19:H20"/>
    <mergeCell ref="I19:I20"/>
    <mergeCell ref="J19:J20"/>
    <mergeCell ref="B19:B20"/>
    <mergeCell ref="C19:C20"/>
    <mergeCell ref="E19:E20"/>
    <mergeCell ref="F19:F20"/>
    <mergeCell ref="K17:K18"/>
    <mergeCell ref="K15:K16"/>
    <mergeCell ref="G15:G16"/>
    <mergeCell ref="H15:H16"/>
    <mergeCell ref="I15:I16"/>
    <mergeCell ref="J15:J16"/>
    <mergeCell ref="I17:I18"/>
    <mergeCell ref="J17:J18"/>
    <mergeCell ref="G17:G18"/>
    <mergeCell ref="H17:H18"/>
    <mergeCell ref="B15:B16"/>
    <mergeCell ref="C15:C16"/>
    <mergeCell ref="E15:E16"/>
    <mergeCell ref="F15:F16"/>
    <mergeCell ref="G11:G12"/>
    <mergeCell ref="H11:H12"/>
    <mergeCell ref="I11:I12"/>
    <mergeCell ref="J11:J12"/>
    <mergeCell ref="K11:K12"/>
    <mergeCell ref="K9:K10"/>
    <mergeCell ref="G9:G10"/>
    <mergeCell ref="B9:B10"/>
    <mergeCell ref="C9:C10"/>
    <mergeCell ref="E9:E10"/>
    <mergeCell ref="F9:F10"/>
    <mergeCell ref="H9:H10"/>
    <mergeCell ref="I9:I10"/>
    <mergeCell ref="J9:J10"/>
    <mergeCell ref="C6:C8"/>
    <mergeCell ref="D6:D8"/>
    <mergeCell ref="E6:F6"/>
    <mergeCell ref="E7:E8"/>
    <mergeCell ref="F7:F8"/>
    <mergeCell ref="J27:J28"/>
    <mergeCell ref="J29:J30"/>
    <mergeCell ref="J33:J34"/>
    <mergeCell ref="J35:J36"/>
    <mergeCell ref="J31:J32"/>
    <mergeCell ref="Q127:Q128"/>
    <mergeCell ref="Q129:Q130"/>
    <mergeCell ref="Q131:Q132"/>
    <mergeCell ref="L27:L28"/>
    <mergeCell ref="M27:M28"/>
    <mergeCell ref="M29:M30"/>
    <mergeCell ref="L29:L30"/>
    <mergeCell ref="L33:L34"/>
    <mergeCell ref="M33:M34"/>
    <mergeCell ref="P27:P28"/>
    <mergeCell ref="O27:O28"/>
    <mergeCell ref="P37:P38"/>
    <mergeCell ref="P29:P30"/>
    <mergeCell ref="P33:P34"/>
    <mergeCell ref="O31:O32"/>
    <mergeCell ref="M117:M118"/>
    <mergeCell ref="N117:N118"/>
    <mergeCell ref="M107:M108"/>
    <mergeCell ref="N107:N108"/>
    <mergeCell ref="B117:B118"/>
    <mergeCell ref="C117:C118"/>
    <mergeCell ref="G117:G118"/>
    <mergeCell ref="H117:H118"/>
    <mergeCell ref="E117:E118"/>
    <mergeCell ref="F117:F118"/>
    <mergeCell ref="H125:H126"/>
    <mergeCell ref="I125:I126"/>
    <mergeCell ref="J125:J126"/>
    <mergeCell ref="B121:H121"/>
    <mergeCell ref="B122:B124"/>
    <mergeCell ref="E125:E126"/>
    <mergeCell ref="F125:F126"/>
    <mergeCell ref="B125:B126"/>
    <mergeCell ref="C125:C126"/>
    <mergeCell ref="R125:R126"/>
    <mergeCell ref="L125:L126"/>
    <mergeCell ref="M125:M126"/>
    <mergeCell ref="N125:N126"/>
    <mergeCell ref="O125:O126"/>
    <mergeCell ref="P125:P126"/>
    <mergeCell ref="Q125:Q126"/>
    <mergeCell ref="K125:K126"/>
    <mergeCell ref="G125:G126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S143:S144"/>
    <mergeCell ref="R127:R128"/>
    <mergeCell ref="L127:L128"/>
    <mergeCell ref="M127:M128"/>
    <mergeCell ref="N127:N128"/>
    <mergeCell ref="O127:O128"/>
    <mergeCell ref="P127:P128"/>
    <mergeCell ref="S141:S142"/>
    <mergeCell ref="Q133:Q134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S145:S146"/>
    <mergeCell ref="R129:R130"/>
    <mergeCell ref="L129:L130"/>
    <mergeCell ref="M129:M130"/>
    <mergeCell ref="N129:N130"/>
    <mergeCell ref="O129:O130"/>
    <mergeCell ref="P129:P130"/>
    <mergeCell ref="S133:S134"/>
    <mergeCell ref="K131:K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R131:R132"/>
    <mergeCell ref="L131:L132"/>
    <mergeCell ref="M131:M132"/>
    <mergeCell ref="N131:N132"/>
    <mergeCell ref="O131:O132"/>
    <mergeCell ref="P131:P132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S149:S150"/>
    <mergeCell ref="R133:R134"/>
    <mergeCell ref="L133:L134"/>
    <mergeCell ref="M133:M134"/>
    <mergeCell ref="N133:N134"/>
    <mergeCell ref="O133:O134"/>
    <mergeCell ref="P133:P134"/>
    <mergeCell ref="K143:K144"/>
    <mergeCell ref="P141:P142"/>
    <mergeCell ref="G115:G116"/>
    <mergeCell ref="H115:H116"/>
    <mergeCell ref="I115:I116"/>
    <mergeCell ref="J115:J116"/>
    <mergeCell ref="K117:K118"/>
    <mergeCell ref="L117:L118"/>
    <mergeCell ref="S115:S116"/>
    <mergeCell ref="T115:T116"/>
    <mergeCell ref="K115:K116"/>
    <mergeCell ref="L115:L116"/>
    <mergeCell ref="M115:M116"/>
    <mergeCell ref="N115:N116"/>
    <mergeCell ref="Q115:Q116"/>
    <mergeCell ref="R115:R116"/>
    <mergeCell ref="B115:B116"/>
    <mergeCell ref="C115:C116"/>
    <mergeCell ref="E115:E116"/>
    <mergeCell ref="F115:F116"/>
    <mergeCell ref="K113:K114"/>
    <mergeCell ref="L113:L114"/>
    <mergeCell ref="M113:M114"/>
    <mergeCell ref="N113:N114"/>
    <mergeCell ref="G113:G114"/>
    <mergeCell ref="H113:H114"/>
    <mergeCell ref="I113:I114"/>
    <mergeCell ref="J113:J114"/>
    <mergeCell ref="B113:B114"/>
    <mergeCell ref="C113:C114"/>
    <mergeCell ref="E113:E114"/>
    <mergeCell ref="F113:F114"/>
    <mergeCell ref="Q111:Q112"/>
    <mergeCell ref="R111:R112"/>
    <mergeCell ref="S111:S112"/>
    <mergeCell ref="T111:T112"/>
    <mergeCell ref="K111:K112"/>
    <mergeCell ref="L111:L112"/>
    <mergeCell ref="M111:M112"/>
    <mergeCell ref="N111:N112"/>
    <mergeCell ref="G111:G112"/>
    <mergeCell ref="H111:H112"/>
    <mergeCell ref="I111:I112"/>
    <mergeCell ref="J111:J112"/>
    <mergeCell ref="B111:B112"/>
    <mergeCell ref="C111:C112"/>
    <mergeCell ref="E111:E112"/>
    <mergeCell ref="F111:F112"/>
    <mergeCell ref="Q109:Q110"/>
    <mergeCell ref="R109:R110"/>
    <mergeCell ref="S109:S110"/>
    <mergeCell ref="T109:T110"/>
    <mergeCell ref="K109:K110"/>
    <mergeCell ref="L109:L110"/>
    <mergeCell ref="M109:M110"/>
    <mergeCell ref="N109:N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B101:B102"/>
    <mergeCell ref="C101:C102"/>
    <mergeCell ref="E101:E102"/>
    <mergeCell ref="F101:F102"/>
    <mergeCell ref="E107:E108"/>
    <mergeCell ref="F107:F108"/>
    <mergeCell ref="J107:J108"/>
    <mergeCell ref="B105:H105"/>
    <mergeCell ref="B106:B108"/>
    <mergeCell ref="C106:C108"/>
    <mergeCell ref="D106:D108"/>
    <mergeCell ref="E106:F106"/>
    <mergeCell ref="M99:M100"/>
    <mergeCell ref="M101:M102"/>
    <mergeCell ref="N99:N100"/>
    <mergeCell ref="N101:N102"/>
    <mergeCell ref="G101:G102"/>
    <mergeCell ref="H101:H102"/>
    <mergeCell ref="L99:L100"/>
    <mergeCell ref="G99:G100"/>
    <mergeCell ref="H99:H100"/>
    <mergeCell ref="I99:I100"/>
    <mergeCell ref="I101:I102"/>
    <mergeCell ref="J101:J102"/>
    <mergeCell ref="J99:J100"/>
    <mergeCell ref="K99:K100"/>
    <mergeCell ref="N91:N92"/>
    <mergeCell ref="N93:N94"/>
    <mergeCell ref="O93:O94"/>
    <mergeCell ref="O95:O96"/>
    <mergeCell ref="N95:N96"/>
    <mergeCell ref="G93:G94"/>
    <mergeCell ref="H93:H94"/>
    <mergeCell ref="I93:I94"/>
    <mergeCell ref="J93:J94"/>
    <mergeCell ref="G95:G96"/>
    <mergeCell ref="H95:H96"/>
    <mergeCell ref="I95:I96"/>
    <mergeCell ref="J95:J96"/>
    <mergeCell ref="B99:B100"/>
    <mergeCell ref="C99:C100"/>
    <mergeCell ref="E99:E100"/>
    <mergeCell ref="F99:F100"/>
    <mergeCell ref="G97:G98"/>
    <mergeCell ref="H97:H98"/>
    <mergeCell ref="I97:I98"/>
    <mergeCell ref="J97:J98"/>
    <mergeCell ref="B97:B98"/>
    <mergeCell ref="C97:C98"/>
    <mergeCell ref="E97:E98"/>
    <mergeCell ref="F97:F98"/>
    <mergeCell ref="B95:B96"/>
    <mergeCell ref="C95:C96"/>
    <mergeCell ref="E95:E96"/>
    <mergeCell ref="F95:F96"/>
    <mergeCell ref="F91:F92"/>
    <mergeCell ref="B93:B94"/>
    <mergeCell ref="C93:C94"/>
    <mergeCell ref="E93:E94"/>
    <mergeCell ref="F93:F94"/>
    <mergeCell ref="B90:B92"/>
    <mergeCell ref="C90:C92"/>
    <mergeCell ref="D90:D92"/>
    <mergeCell ref="E91:E92"/>
    <mergeCell ref="E2:L2"/>
    <mergeCell ref="E3:L3"/>
    <mergeCell ref="B23:E23"/>
    <mergeCell ref="F23:G23"/>
    <mergeCell ref="H23:I23"/>
    <mergeCell ref="J23:O23"/>
    <mergeCell ref="B5:E5"/>
    <mergeCell ref="F5:G5"/>
    <mergeCell ref="H5:I5"/>
    <mergeCell ref="B6:B8"/>
    <mergeCell ref="C27:C28"/>
    <mergeCell ref="E27:E28"/>
    <mergeCell ref="F27:F28"/>
    <mergeCell ref="B24:B26"/>
    <mergeCell ref="C24:C26"/>
    <mergeCell ref="D24:D26"/>
    <mergeCell ref="E24:F24"/>
    <mergeCell ref="E25:E26"/>
    <mergeCell ref="F25:F26"/>
    <mergeCell ref="B27:B28"/>
    <mergeCell ref="G33:G34"/>
    <mergeCell ref="G27:G28"/>
    <mergeCell ref="H27:H28"/>
    <mergeCell ref="I27:I28"/>
    <mergeCell ref="H33:H34"/>
    <mergeCell ref="I33:I34"/>
    <mergeCell ref="G31:G32"/>
    <mergeCell ref="H31:H32"/>
    <mergeCell ref="I31:I32"/>
    <mergeCell ref="N27:N28"/>
    <mergeCell ref="B29:B30"/>
    <mergeCell ref="C29:C30"/>
    <mergeCell ref="E29:E30"/>
    <mergeCell ref="F29:F30"/>
    <mergeCell ref="G29:G30"/>
    <mergeCell ref="H29:H30"/>
    <mergeCell ref="I29:I30"/>
    <mergeCell ref="K27:K28"/>
    <mergeCell ref="K29:K30"/>
    <mergeCell ref="K33:K34"/>
    <mergeCell ref="J139:J140"/>
    <mergeCell ref="F37:F38"/>
    <mergeCell ref="C35:C36"/>
    <mergeCell ref="E35:E36"/>
    <mergeCell ref="F35:F36"/>
    <mergeCell ref="G35:G36"/>
    <mergeCell ref="H35:H36"/>
    <mergeCell ref="I35:I36"/>
    <mergeCell ref="E90:F90"/>
    <mergeCell ref="B138:B140"/>
    <mergeCell ref="C138:C140"/>
    <mergeCell ref="D138:D140"/>
    <mergeCell ref="E138:F138"/>
    <mergeCell ref="E139:E140"/>
    <mergeCell ref="F139:F140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Q141:Q142"/>
    <mergeCell ref="K141:K142"/>
    <mergeCell ref="L141:L142"/>
    <mergeCell ref="M141:M142"/>
    <mergeCell ref="O141:O142"/>
    <mergeCell ref="G143:G144"/>
    <mergeCell ref="H143:H144"/>
    <mergeCell ref="I143:I144"/>
    <mergeCell ref="J143:J144"/>
    <mergeCell ref="B143:B144"/>
    <mergeCell ref="C143:C144"/>
    <mergeCell ref="E143:E144"/>
    <mergeCell ref="F143:F144"/>
    <mergeCell ref="Q143:Q144"/>
    <mergeCell ref="R143:R144"/>
    <mergeCell ref="L143:L144"/>
    <mergeCell ref="M143:M144"/>
    <mergeCell ref="O143:O144"/>
    <mergeCell ref="P143:P144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Q145:Q146"/>
    <mergeCell ref="K145:K146"/>
    <mergeCell ref="L145:L146"/>
    <mergeCell ref="M145:M146"/>
    <mergeCell ref="O145:O146"/>
    <mergeCell ref="G147:G148"/>
    <mergeCell ref="H147:H148"/>
    <mergeCell ref="I147:I148"/>
    <mergeCell ref="J147:J148"/>
    <mergeCell ref="B147:B148"/>
    <mergeCell ref="C147:C148"/>
    <mergeCell ref="E147:E148"/>
    <mergeCell ref="F147:F148"/>
    <mergeCell ref="G149:G150"/>
    <mergeCell ref="H149:H150"/>
    <mergeCell ref="I149:I150"/>
    <mergeCell ref="J149:J150"/>
    <mergeCell ref="B149:B150"/>
    <mergeCell ref="C149:C150"/>
    <mergeCell ref="E149:E150"/>
    <mergeCell ref="F149:F150"/>
    <mergeCell ref="S147:S148"/>
    <mergeCell ref="K149:K150"/>
    <mergeCell ref="L149:L150"/>
    <mergeCell ref="M149:M150"/>
    <mergeCell ref="O149:O150"/>
    <mergeCell ref="L147:L148"/>
    <mergeCell ref="M147:M148"/>
    <mergeCell ref="K147:K148"/>
    <mergeCell ref="P149:P150"/>
    <mergeCell ref="Q149:Q150"/>
    <mergeCell ref="Q147:Q148"/>
    <mergeCell ref="R147:R148"/>
    <mergeCell ref="N29:N30"/>
    <mergeCell ref="O147:O148"/>
    <mergeCell ref="P147:P148"/>
    <mergeCell ref="O29:O30"/>
    <mergeCell ref="O33:O34"/>
    <mergeCell ref="O35:O36"/>
    <mergeCell ref="P145:P146"/>
    <mergeCell ref="N33:N34"/>
    <mergeCell ref="B41:E41"/>
    <mergeCell ref="F41:G41"/>
    <mergeCell ref="H41:I41"/>
    <mergeCell ref="N37:N38"/>
    <mergeCell ref="H37:H38"/>
    <mergeCell ref="I37:I38"/>
    <mergeCell ref="K37:K38"/>
    <mergeCell ref="B37:B38"/>
    <mergeCell ref="J41:M41"/>
    <mergeCell ref="M37:M38"/>
    <mergeCell ref="C37:C38"/>
    <mergeCell ref="E37:E38"/>
    <mergeCell ref="N35:N36"/>
    <mergeCell ref="B35:B36"/>
    <mergeCell ref="G37:G38"/>
    <mergeCell ref="K35:K36"/>
    <mergeCell ref="L35:L36"/>
    <mergeCell ref="M35:M36"/>
    <mergeCell ref="L37:L38"/>
    <mergeCell ref="J37:J38"/>
    <mergeCell ref="J91:J92"/>
    <mergeCell ref="K93:K94"/>
    <mergeCell ref="K95:K96"/>
    <mergeCell ref="M93:M94"/>
    <mergeCell ref="M95:M96"/>
    <mergeCell ref="L95:L96"/>
    <mergeCell ref="K101:K102"/>
    <mergeCell ref="L90:L92"/>
    <mergeCell ref="B42:B44"/>
    <mergeCell ref="C42:C44"/>
    <mergeCell ref="D42:D44"/>
    <mergeCell ref="E42:F42"/>
    <mergeCell ref="E43:E44"/>
    <mergeCell ref="F43:F44"/>
    <mergeCell ref="J45:J46"/>
    <mergeCell ref="G45:G46"/>
    <mergeCell ref="H45:H46"/>
    <mergeCell ref="I45:I46"/>
    <mergeCell ref="B45:B46"/>
    <mergeCell ref="C45:C46"/>
    <mergeCell ref="E45:E46"/>
    <mergeCell ref="F45:F46"/>
    <mergeCell ref="K45:K46"/>
    <mergeCell ref="L45:L46"/>
    <mergeCell ref="M45:M46"/>
    <mergeCell ref="B47:B48"/>
    <mergeCell ref="C47:C48"/>
    <mergeCell ref="E47:E48"/>
    <mergeCell ref="F47:F48"/>
    <mergeCell ref="G47:G48"/>
    <mergeCell ref="H47:H48"/>
    <mergeCell ref="I47:I48"/>
    <mergeCell ref="B49:B50"/>
    <mergeCell ref="C49:C50"/>
    <mergeCell ref="E49:E50"/>
    <mergeCell ref="F49:F50"/>
    <mergeCell ref="G49:G50"/>
    <mergeCell ref="H49:H50"/>
    <mergeCell ref="I49:I50"/>
    <mergeCell ref="J49:J50"/>
    <mergeCell ref="E53:E54"/>
    <mergeCell ref="F53:F54"/>
    <mergeCell ref="M49:M50"/>
    <mergeCell ref="B51:B52"/>
    <mergeCell ref="C51:C52"/>
    <mergeCell ref="E51:E52"/>
    <mergeCell ref="F51:F52"/>
    <mergeCell ref="G51:G52"/>
    <mergeCell ref="H51:H52"/>
    <mergeCell ref="I51:I52"/>
    <mergeCell ref="K49:K50"/>
    <mergeCell ref="L49:L50"/>
    <mergeCell ref="J53:J54"/>
    <mergeCell ref="J47:J48"/>
    <mergeCell ref="K47:K48"/>
    <mergeCell ref="L47:L48"/>
    <mergeCell ref="J51:J52"/>
    <mergeCell ref="K51:K52"/>
    <mergeCell ref="L51:L52"/>
    <mergeCell ref="I89:J89"/>
    <mergeCell ref="K89:L89"/>
    <mergeCell ref="B89:H89"/>
    <mergeCell ref="K53:K54"/>
    <mergeCell ref="L53:L54"/>
    <mergeCell ref="G53:G54"/>
    <mergeCell ref="H53:H54"/>
    <mergeCell ref="I53:I54"/>
    <mergeCell ref="B53:B54"/>
    <mergeCell ref="C53:C54"/>
    <mergeCell ref="L9:L10"/>
    <mergeCell ref="M9:M10"/>
    <mergeCell ref="N9:N10"/>
    <mergeCell ref="L11:L12"/>
    <mergeCell ref="M11:M12"/>
    <mergeCell ref="N11:N12"/>
    <mergeCell ref="L15:L16"/>
    <mergeCell ref="L17:L18"/>
    <mergeCell ref="L19:L20"/>
    <mergeCell ref="M19:M20"/>
    <mergeCell ref="M17:M18"/>
    <mergeCell ref="M15:M16"/>
    <mergeCell ref="N17:N18"/>
    <mergeCell ref="N19:N20"/>
    <mergeCell ref="R141:R142"/>
    <mergeCell ref="L121:T121"/>
    <mergeCell ref="L137:S137"/>
    <mergeCell ref="M53:M54"/>
    <mergeCell ref="M51:M52"/>
    <mergeCell ref="M47:M48"/>
    <mergeCell ref="O37:O38"/>
    <mergeCell ref="P35:P36"/>
    <mergeCell ref="R145:R146"/>
    <mergeCell ref="R149:R150"/>
    <mergeCell ref="J5:N5"/>
    <mergeCell ref="M89:O89"/>
    <mergeCell ref="N141:N142"/>
    <mergeCell ref="N143:N144"/>
    <mergeCell ref="N145:N146"/>
    <mergeCell ref="N147:N148"/>
    <mergeCell ref="N149:N150"/>
    <mergeCell ref="N15:N16"/>
    <mergeCell ref="B17:B18"/>
    <mergeCell ref="C17:C18"/>
    <mergeCell ref="E17:E18"/>
    <mergeCell ref="F17:F18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M1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28125" style="29" customWidth="1"/>
    <col min="2" max="2" width="6.421875" style="3" customWidth="1"/>
    <col min="3" max="3" width="5.7109375" style="3" customWidth="1"/>
    <col min="4" max="4" width="24.140625" style="0" customWidth="1"/>
    <col min="5" max="8" width="9.8515625" style="0" customWidth="1"/>
    <col min="9" max="11" width="8.28125" style="0" customWidth="1"/>
    <col min="12" max="13" width="18.28125" style="0" customWidth="1"/>
  </cols>
  <sheetData>
    <row r="1" ht="19.5" customHeight="1"/>
    <row r="2" spans="5:12" ht="19.5" customHeight="1">
      <c r="E2" s="380" t="s">
        <v>92</v>
      </c>
      <c r="F2" s="380"/>
      <c r="G2" s="380"/>
      <c r="H2" s="380"/>
      <c r="I2" s="380"/>
      <c r="J2" s="380"/>
      <c r="K2" s="380"/>
      <c r="L2" s="380"/>
    </row>
    <row r="3" spans="5:12" ht="19.5" customHeight="1">
      <c r="E3" s="382" t="s">
        <v>1268</v>
      </c>
      <c r="F3" s="382"/>
      <c r="G3" s="382"/>
      <c r="H3" s="382"/>
      <c r="I3" s="382"/>
      <c r="J3" s="382"/>
      <c r="K3" s="382"/>
      <c r="L3" s="382"/>
    </row>
    <row r="4" ht="14.25" customHeight="1" thickBot="1"/>
    <row r="5" spans="1:13" s="225" customFormat="1" ht="18" customHeight="1" thickBot="1">
      <c r="A5" s="227"/>
      <c r="B5" s="345" t="s">
        <v>1860</v>
      </c>
      <c r="C5" s="346"/>
      <c r="D5" s="346"/>
      <c r="E5" s="346"/>
      <c r="F5" s="440" t="s">
        <v>1825</v>
      </c>
      <c r="G5" s="441"/>
      <c r="H5" s="441"/>
      <c r="I5" s="441"/>
      <c r="J5" s="441" t="s">
        <v>91</v>
      </c>
      <c r="K5" s="442"/>
      <c r="L5" s="321" t="s">
        <v>85</v>
      </c>
      <c r="M5" s="323"/>
    </row>
    <row r="6" spans="1:13" ht="12.75" customHeight="1">
      <c r="A6" s="114"/>
      <c r="B6" s="286" t="s">
        <v>76</v>
      </c>
      <c r="C6" s="280" t="s">
        <v>60</v>
      </c>
      <c r="D6" s="274" t="s">
        <v>61</v>
      </c>
      <c r="E6" s="437" t="s">
        <v>77</v>
      </c>
      <c r="F6" s="438"/>
      <c r="G6" s="438"/>
      <c r="H6" s="439"/>
      <c r="I6" s="8" t="s">
        <v>79</v>
      </c>
      <c r="J6" s="8" t="s">
        <v>80</v>
      </c>
      <c r="K6" s="66" t="s">
        <v>81</v>
      </c>
      <c r="L6" s="21" t="s">
        <v>87</v>
      </c>
      <c r="M6" s="156" t="s">
        <v>86</v>
      </c>
    </row>
    <row r="7" spans="1:13" ht="12.75" customHeight="1">
      <c r="A7" s="114"/>
      <c r="B7" s="278"/>
      <c r="C7" s="281"/>
      <c r="D7" s="275"/>
      <c r="E7" s="280" t="s">
        <v>1326</v>
      </c>
      <c r="F7" s="280" t="s">
        <v>1275</v>
      </c>
      <c r="G7" s="280" t="s">
        <v>78</v>
      </c>
      <c r="H7" s="280" t="s">
        <v>1276</v>
      </c>
      <c r="I7" s="9" t="s">
        <v>82</v>
      </c>
      <c r="J7" s="9" t="s">
        <v>83</v>
      </c>
      <c r="K7" s="10" t="s">
        <v>84</v>
      </c>
      <c r="L7" s="22" t="s">
        <v>89</v>
      </c>
      <c r="M7" s="140" t="s">
        <v>88</v>
      </c>
    </row>
    <row r="8" spans="1:13" ht="12.75" customHeight="1">
      <c r="A8" s="114"/>
      <c r="B8" s="279"/>
      <c r="C8" s="273"/>
      <c r="D8" s="276"/>
      <c r="E8" s="273"/>
      <c r="F8" s="273"/>
      <c r="G8" s="273"/>
      <c r="H8" s="273"/>
      <c r="I8" s="4" t="s">
        <v>1058</v>
      </c>
      <c r="J8" s="4" t="s">
        <v>1015</v>
      </c>
      <c r="K8" s="6" t="s">
        <v>1015</v>
      </c>
      <c r="L8" s="23" t="s">
        <v>1540</v>
      </c>
      <c r="M8" s="6" t="s">
        <v>1323</v>
      </c>
    </row>
    <row r="9" spans="1:13" ht="12.75" customHeight="1">
      <c r="A9" s="114"/>
      <c r="B9" s="299">
        <f>'IA'!B9</f>
        <v>18</v>
      </c>
      <c r="C9" s="317" t="s">
        <v>1757</v>
      </c>
      <c r="D9" s="32" t="str">
        <f>VLOOKUP(C9,'ships name'!F3:I18,2,FALSE)</f>
        <v>MAERSK GATESHEAD</v>
      </c>
      <c r="E9" s="317" t="s">
        <v>1759</v>
      </c>
      <c r="F9" s="296" t="s">
        <v>1653</v>
      </c>
      <c r="G9" s="317" t="s">
        <v>1758</v>
      </c>
      <c r="H9" s="296" t="s">
        <v>1766</v>
      </c>
      <c r="I9" s="308">
        <v>40667</v>
      </c>
      <c r="J9" s="308">
        <f>I9+1</f>
        <v>40668</v>
      </c>
      <c r="K9" s="334">
        <f>J9</f>
        <v>40668</v>
      </c>
      <c r="L9" s="293">
        <f>K9+11</f>
        <v>40679</v>
      </c>
      <c r="M9" s="334">
        <f>L9+4</f>
        <v>40683</v>
      </c>
    </row>
    <row r="10" spans="1:13" ht="12.75" customHeight="1">
      <c r="A10" s="114"/>
      <c r="B10" s="299"/>
      <c r="C10" s="317"/>
      <c r="D10" s="32" t="str">
        <f>VLOOKUP(C9,'ships name'!F3:I18,3,FALSE)</f>
        <v>马士基盖特希德</v>
      </c>
      <c r="E10" s="317"/>
      <c r="F10" s="339"/>
      <c r="G10" s="317"/>
      <c r="H10" s="339"/>
      <c r="I10" s="302"/>
      <c r="J10" s="302"/>
      <c r="K10" s="338"/>
      <c r="L10" s="295"/>
      <c r="M10" s="338"/>
    </row>
    <row r="11" spans="1:13" ht="12.75" customHeight="1">
      <c r="A11" s="114"/>
      <c r="B11" s="299">
        <f>B9+1</f>
        <v>19</v>
      </c>
      <c r="C11" s="317" t="s">
        <v>1761</v>
      </c>
      <c r="D11" s="32" t="str">
        <f>VLOOKUP(C11,'ships name'!F3:I18,2,FALSE)</f>
        <v>MAERSK GIRONDE</v>
      </c>
      <c r="E11" s="317" t="s">
        <v>1762</v>
      </c>
      <c r="F11" s="296" t="s">
        <v>1764</v>
      </c>
      <c r="G11" s="317" t="s">
        <v>1763</v>
      </c>
      <c r="H11" s="296" t="s">
        <v>1760</v>
      </c>
      <c r="I11" s="308">
        <f>I9+7</f>
        <v>40674</v>
      </c>
      <c r="J11" s="308">
        <f>J9+7</f>
        <v>40675</v>
      </c>
      <c r="K11" s="334">
        <f>K9+7</f>
        <v>40675</v>
      </c>
      <c r="L11" s="293">
        <f>L9+7</f>
        <v>40686</v>
      </c>
      <c r="M11" s="334">
        <f>M9+7</f>
        <v>40690</v>
      </c>
    </row>
    <row r="12" spans="1:13" ht="12.75" customHeight="1">
      <c r="A12" s="114"/>
      <c r="B12" s="299"/>
      <c r="C12" s="317"/>
      <c r="D12" s="67" t="str">
        <f>VLOOKUP(C11,'ships name'!F3:I18,3,FALSE)</f>
        <v>马士基吉伦特</v>
      </c>
      <c r="E12" s="317"/>
      <c r="F12" s="339"/>
      <c r="G12" s="317"/>
      <c r="H12" s="339"/>
      <c r="I12" s="302"/>
      <c r="J12" s="302"/>
      <c r="K12" s="338"/>
      <c r="L12" s="295"/>
      <c r="M12" s="338"/>
    </row>
    <row r="13" spans="1:13" ht="12.75" customHeight="1">
      <c r="A13" s="114"/>
      <c r="B13" s="299">
        <f>B11+1</f>
        <v>20</v>
      </c>
      <c r="C13" s="317" t="s">
        <v>1767</v>
      </c>
      <c r="D13" s="32" t="str">
        <f>VLOOKUP(C13,'ships name'!F3:I18,2,FALSE)</f>
        <v>SAFMARINE MULANJE</v>
      </c>
      <c r="E13" s="317" t="s">
        <v>1645</v>
      </c>
      <c r="F13" s="296" t="s">
        <v>31</v>
      </c>
      <c r="G13" s="317" t="s">
        <v>1646</v>
      </c>
      <c r="H13" s="296" t="s">
        <v>1765</v>
      </c>
      <c r="I13" s="308">
        <f>I11+7</f>
        <v>40681</v>
      </c>
      <c r="J13" s="308">
        <f>J11+7</f>
        <v>40682</v>
      </c>
      <c r="K13" s="334">
        <f>K11+7</f>
        <v>40682</v>
      </c>
      <c r="L13" s="293">
        <f>L11+7</f>
        <v>40693</v>
      </c>
      <c r="M13" s="334">
        <f>M11+7</f>
        <v>40697</v>
      </c>
    </row>
    <row r="14" spans="1:13" ht="12.75" customHeight="1">
      <c r="A14" s="114"/>
      <c r="B14" s="299"/>
      <c r="C14" s="317"/>
      <c r="D14" s="32" t="str">
        <f>VLOOKUP(C13,'ships name'!F3:I18,3,FALSE)</f>
        <v>南非木兰杰</v>
      </c>
      <c r="E14" s="317"/>
      <c r="F14" s="339"/>
      <c r="G14" s="317"/>
      <c r="H14" s="339"/>
      <c r="I14" s="302"/>
      <c r="J14" s="302"/>
      <c r="K14" s="338"/>
      <c r="L14" s="295"/>
      <c r="M14" s="338"/>
    </row>
    <row r="15" spans="1:13" ht="12.75" customHeight="1">
      <c r="A15" s="114"/>
      <c r="B15" s="299">
        <f>B13+1</f>
        <v>21</v>
      </c>
      <c r="C15" s="317" t="s">
        <v>1768</v>
      </c>
      <c r="D15" s="32" t="str">
        <f>VLOOKUP(C15,'ships name'!F3:I18,2,FALSE)</f>
        <v>SAFMARINE MERU</v>
      </c>
      <c r="E15" s="317" t="s">
        <v>1762</v>
      </c>
      <c r="F15" s="296" t="s">
        <v>1733</v>
      </c>
      <c r="G15" s="317" t="s">
        <v>1763</v>
      </c>
      <c r="H15" s="296" t="s">
        <v>1641</v>
      </c>
      <c r="I15" s="308">
        <f>I13+7</f>
        <v>40688</v>
      </c>
      <c r="J15" s="308">
        <f>J13+7</f>
        <v>40689</v>
      </c>
      <c r="K15" s="334">
        <f>K13+7</f>
        <v>40689</v>
      </c>
      <c r="L15" s="293">
        <f>L13+7</f>
        <v>40700</v>
      </c>
      <c r="M15" s="334">
        <f>M13+7</f>
        <v>40704</v>
      </c>
    </row>
    <row r="16" spans="1:13" ht="12.75" customHeight="1">
      <c r="A16" s="114"/>
      <c r="B16" s="299"/>
      <c r="C16" s="317"/>
      <c r="D16" s="32" t="str">
        <f>VLOOKUP(C15,'ships name'!F3:I18,3,FALSE)</f>
        <v>南非梅鲁</v>
      </c>
      <c r="E16" s="317"/>
      <c r="F16" s="339"/>
      <c r="G16" s="317"/>
      <c r="H16" s="339"/>
      <c r="I16" s="302"/>
      <c r="J16" s="302"/>
      <c r="K16" s="338"/>
      <c r="L16" s="295"/>
      <c r="M16" s="338"/>
    </row>
    <row r="17" spans="1:13" ht="12.75" customHeight="1">
      <c r="A17" s="114"/>
      <c r="B17" s="299">
        <f>B15+1</f>
        <v>22</v>
      </c>
      <c r="C17" s="317" t="s">
        <v>1769</v>
      </c>
      <c r="D17" s="32" t="str">
        <f>VLOOKUP(C17,'ships name'!F3:I18,2,FALSE)</f>
        <v>MAERSK GAIRLOCH</v>
      </c>
      <c r="E17" s="317" t="s">
        <v>1645</v>
      </c>
      <c r="F17" s="296" t="s">
        <v>1741</v>
      </c>
      <c r="G17" s="317" t="s">
        <v>1646</v>
      </c>
      <c r="H17" s="296" t="s">
        <v>1734</v>
      </c>
      <c r="I17" s="308">
        <f>I15+7</f>
        <v>40695</v>
      </c>
      <c r="J17" s="308">
        <f>J15+7</f>
        <v>40696</v>
      </c>
      <c r="K17" s="334">
        <f>K15+7</f>
        <v>40696</v>
      </c>
      <c r="L17" s="293">
        <f>L15+7</f>
        <v>40707</v>
      </c>
      <c r="M17" s="334">
        <f>M15+7</f>
        <v>40711</v>
      </c>
    </row>
    <row r="18" spans="1:13" ht="12.75" customHeight="1" thickBot="1">
      <c r="A18" s="114"/>
      <c r="B18" s="300"/>
      <c r="C18" s="301"/>
      <c r="D18" s="47" t="str">
        <f>VLOOKUP(C17,'ships name'!F3:I18,3,FALSE)</f>
        <v>盖尔洛赫 </v>
      </c>
      <c r="E18" s="301"/>
      <c r="F18" s="436"/>
      <c r="G18" s="301"/>
      <c r="H18" s="436"/>
      <c r="I18" s="309"/>
      <c r="J18" s="309"/>
      <c r="K18" s="335"/>
      <c r="L18" s="294"/>
      <c r="M18" s="335"/>
    </row>
  </sheetData>
  <mergeCells count="69">
    <mergeCell ref="E2:L2"/>
    <mergeCell ref="E3:L3"/>
    <mergeCell ref="E6:H6"/>
    <mergeCell ref="F7:F8"/>
    <mergeCell ref="H7:H8"/>
    <mergeCell ref="F5:I5"/>
    <mergeCell ref="B5:E5"/>
    <mergeCell ref="B6:B8"/>
    <mergeCell ref="J5:K5"/>
    <mergeCell ref="L5:M5"/>
    <mergeCell ref="H13:H14"/>
    <mergeCell ref="H11:H12"/>
    <mergeCell ref="H15:H16"/>
    <mergeCell ref="H17:H18"/>
    <mergeCell ref="C6:C8"/>
    <mergeCell ref="I13:I14"/>
    <mergeCell ref="E11:E12"/>
    <mergeCell ref="J13:J14"/>
    <mergeCell ref="E7:E8"/>
    <mergeCell ref="G7:G8"/>
    <mergeCell ref="D6:D8"/>
    <mergeCell ref="H9:H10"/>
    <mergeCell ref="F11:F12"/>
    <mergeCell ref="F13:F14"/>
    <mergeCell ref="M11:M12"/>
    <mergeCell ref="I11:I12"/>
    <mergeCell ref="J11:J12"/>
    <mergeCell ref="K9:K10"/>
    <mergeCell ref="J9:J10"/>
    <mergeCell ref="I9:I10"/>
    <mergeCell ref="L9:L10"/>
    <mergeCell ref="M9:M10"/>
    <mergeCell ref="I15:I16"/>
    <mergeCell ref="J15:J16"/>
    <mergeCell ref="M17:M18"/>
    <mergeCell ref="F9:F10"/>
    <mergeCell ref="K17:K18"/>
    <mergeCell ref="L17:L18"/>
    <mergeCell ref="K15:K16"/>
    <mergeCell ref="L11:L12"/>
    <mergeCell ref="K13:K14"/>
    <mergeCell ref="K11:K12"/>
    <mergeCell ref="E17:E18"/>
    <mergeCell ref="G17:G18"/>
    <mergeCell ref="I17:I18"/>
    <mergeCell ref="J17:J18"/>
    <mergeCell ref="F17:F18"/>
    <mergeCell ref="M15:M16"/>
    <mergeCell ref="L15:L16"/>
    <mergeCell ref="L13:L14"/>
    <mergeCell ref="M13:M14"/>
    <mergeCell ref="E9:E10"/>
    <mergeCell ref="G9:G10"/>
    <mergeCell ref="G11:G12"/>
    <mergeCell ref="E15:E16"/>
    <mergeCell ref="G15:G16"/>
    <mergeCell ref="E13:E14"/>
    <mergeCell ref="G13:G14"/>
    <mergeCell ref="F15:F16"/>
    <mergeCell ref="B17:B18"/>
    <mergeCell ref="C9:C10"/>
    <mergeCell ref="C11:C12"/>
    <mergeCell ref="C13:C14"/>
    <mergeCell ref="C15:C16"/>
    <mergeCell ref="C17:C18"/>
    <mergeCell ref="B9:B10"/>
    <mergeCell ref="B11:B12"/>
    <mergeCell ref="B13:B14"/>
    <mergeCell ref="B15:B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W52"/>
  <sheetViews>
    <sheetView tabSelected="1" workbookViewId="0" topLeftCell="A16">
      <selection activeCell="A1" sqref="A1"/>
    </sheetView>
  </sheetViews>
  <sheetFormatPr defaultColWidth="9.140625" defaultRowHeight="14.25" customHeight="1"/>
  <cols>
    <col min="1" max="1" width="5.7109375" style="29" customWidth="1"/>
    <col min="2" max="2" width="6.421875" style="3" customWidth="1"/>
    <col min="3" max="3" width="5.7109375" style="3" customWidth="1"/>
    <col min="4" max="4" width="24.8515625" style="0" customWidth="1"/>
    <col min="5" max="5" width="12.8515625" style="0" customWidth="1"/>
    <col min="6" max="6" width="11.8515625" style="0" customWidth="1"/>
    <col min="7" max="7" width="12.00390625" style="0" customWidth="1"/>
    <col min="8" max="8" width="11.7109375" style="0" customWidth="1"/>
    <col min="9" max="9" width="11.57421875" style="0" customWidth="1"/>
    <col min="10" max="13" width="14.28125" style="0" customWidth="1"/>
    <col min="14" max="14" width="16.00390625" style="0" customWidth="1"/>
    <col min="15" max="15" width="18.8515625" style="0" customWidth="1"/>
    <col min="16" max="16" width="11.7109375" style="0" customWidth="1"/>
    <col min="17" max="18" width="14.57421875" style="0" customWidth="1"/>
    <col min="19" max="19" width="13.57421875" style="0" customWidth="1"/>
    <col min="20" max="20" width="15.7109375" style="0" customWidth="1"/>
    <col min="21" max="21" width="14.57421875" style="0" customWidth="1"/>
    <col min="22" max="22" width="15.00390625" style="0" customWidth="1"/>
    <col min="23" max="23" width="17.8515625" style="0" customWidth="1"/>
  </cols>
  <sheetData>
    <row r="1" ht="20.25" customHeight="1"/>
    <row r="2" spans="4:14" ht="20.25" customHeight="1">
      <c r="D2" s="30"/>
      <c r="E2" s="517" t="s">
        <v>92</v>
      </c>
      <c r="F2" s="517"/>
      <c r="G2" s="518"/>
      <c r="H2" s="518"/>
      <c r="I2" s="518"/>
      <c r="J2" s="518"/>
      <c r="K2" s="518"/>
      <c r="L2" s="518"/>
      <c r="M2" s="518"/>
      <c r="N2" s="518"/>
    </row>
    <row r="3" spans="4:14" ht="20.25" customHeight="1">
      <c r="D3" s="31"/>
      <c r="E3" s="519" t="s">
        <v>992</v>
      </c>
      <c r="F3" s="519"/>
      <c r="G3" s="520"/>
      <c r="H3" s="520"/>
      <c r="I3" s="520"/>
      <c r="J3" s="520"/>
      <c r="K3" s="520"/>
      <c r="L3" s="520"/>
      <c r="M3" s="520"/>
      <c r="N3" s="520"/>
    </row>
    <row r="4" ht="14.25" customHeight="1" thickBot="1"/>
    <row r="5" spans="1:15" s="225" customFormat="1" ht="15" customHeight="1">
      <c r="A5" s="224"/>
      <c r="B5" s="499" t="s">
        <v>1861</v>
      </c>
      <c r="C5" s="500"/>
      <c r="D5" s="500"/>
      <c r="E5" s="228"/>
      <c r="F5" s="228" t="s">
        <v>1654</v>
      </c>
      <c r="G5" s="228"/>
      <c r="H5" s="501" t="s">
        <v>1614</v>
      </c>
      <c r="I5" s="502"/>
      <c r="J5" s="503" t="s">
        <v>85</v>
      </c>
      <c r="K5" s="504"/>
      <c r="L5" s="504"/>
      <c r="M5" s="504"/>
      <c r="N5" s="504"/>
      <c r="O5" s="505"/>
    </row>
    <row r="6" spans="2:15" ht="12" customHeight="1">
      <c r="B6" s="286" t="s">
        <v>76</v>
      </c>
      <c r="C6" s="280" t="s">
        <v>60</v>
      </c>
      <c r="D6" s="274" t="s">
        <v>61</v>
      </c>
      <c r="E6" s="437" t="s">
        <v>77</v>
      </c>
      <c r="F6" s="439"/>
      <c r="G6" s="8" t="s">
        <v>79</v>
      </c>
      <c r="H6" s="8" t="s">
        <v>80</v>
      </c>
      <c r="I6" s="66" t="s">
        <v>81</v>
      </c>
      <c r="J6" s="23" t="s">
        <v>143</v>
      </c>
      <c r="K6" s="4" t="s">
        <v>138</v>
      </c>
      <c r="L6" s="4" t="s">
        <v>139</v>
      </c>
      <c r="M6" s="73" t="s">
        <v>974</v>
      </c>
      <c r="N6" s="73" t="s">
        <v>976</v>
      </c>
      <c r="O6" s="113" t="s">
        <v>978</v>
      </c>
    </row>
    <row r="7" spans="2:15" ht="12" customHeight="1">
      <c r="B7" s="278"/>
      <c r="C7" s="281"/>
      <c r="D7" s="275"/>
      <c r="E7" s="280" t="s">
        <v>1326</v>
      </c>
      <c r="F7" s="280" t="s">
        <v>78</v>
      </c>
      <c r="G7" s="9" t="s">
        <v>82</v>
      </c>
      <c r="H7" s="70" t="s">
        <v>83</v>
      </c>
      <c r="I7" s="10" t="s">
        <v>84</v>
      </c>
      <c r="J7" s="22" t="s">
        <v>131</v>
      </c>
      <c r="K7" s="9" t="s">
        <v>133</v>
      </c>
      <c r="L7" s="9" t="s">
        <v>134</v>
      </c>
      <c r="M7" s="9" t="s">
        <v>132</v>
      </c>
      <c r="N7" s="9" t="s">
        <v>975</v>
      </c>
      <c r="O7" s="10" t="s">
        <v>977</v>
      </c>
    </row>
    <row r="8" spans="2:15" ht="12" customHeight="1">
      <c r="B8" s="279"/>
      <c r="C8" s="273"/>
      <c r="D8" s="276"/>
      <c r="E8" s="273"/>
      <c r="F8" s="273"/>
      <c r="G8" s="4" t="s">
        <v>1152</v>
      </c>
      <c r="H8" s="69" t="s">
        <v>1153</v>
      </c>
      <c r="I8" s="6" t="s">
        <v>1059</v>
      </c>
      <c r="J8" s="23" t="s">
        <v>981</v>
      </c>
      <c r="K8" s="4" t="s">
        <v>25</v>
      </c>
      <c r="L8" s="4" t="s">
        <v>982</v>
      </c>
      <c r="M8" s="4" t="s">
        <v>983</v>
      </c>
      <c r="N8" s="4" t="s">
        <v>985</v>
      </c>
      <c r="O8" s="6" t="s">
        <v>984</v>
      </c>
    </row>
    <row r="9" spans="2:15" ht="12" customHeight="1">
      <c r="B9" s="287">
        <f>'IA'!B9</f>
        <v>18</v>
      </c>
      <c r="C9" s="317" t="s">
        <v>1770</v>
      </c>
      <c r="D9" s="32" t="str">
        <f>VLOOKUP(C9,'ships name'!A231:D256,2,FALSE)</f>
        <v>APL OMAN</v>
      </c>
      <c r="E9" s="339" t="s">
        <v>1611</v>
      </c>
      <c r="F9" s="317" t="s">
        <v>1658</v>
      </c>
      <c r="G9" s="310">
        <v>40666</v>
      </c>
      <c r="H9" s="283">
        <f>G9+2</f>
        <v>40668</v>
      </c>
      <c r="I9" s="334">
        <f>H9+1</f>
        <v>40669</v>
      </c>
      <c r="J9" s="293">
        <f>I9+23</f>
        <v>40692</v>
      </c>
      <c r="K9" s="308">
        <f>J9+5</f>
        <v>40697</v>
      </c>
      <c r="L9" s="308">
        <f>K9+2</f>
        <v>40699</v>
      </c>
      <c r="M9" s="308">
        <f>L9+2</f>
        <v>40701</v>
      </c>
      <c r="N9" s="308">
        <f>M9+1</f>
        <v>40702</v>
      </c>
      <c r="O9" s="334">
        <f>I9+34</f>
        <v>40703</v>
      </c>
    </row>
    <row r="10" spans="2:15" ht="12" customHeight="1">
      <c r="B10" s="287"/>
      <c r="C10" s="317"/>
      <c r="D10" s="32" t="str">
        <f>VLOOKUP(C9,'ships name'!A231:D256,3,FALSE)</f>
        <v>美总阿曼</v>
      </c>
      <c r="E10" s="317"/>
      <c r="F10" s="317"/>
      <c r="G10" s="341"/>
      <c r="H10" s="283"/>
      <c r="I10" s="334"/>
      <c r="J10" s="293"/>
      <c r="K10" s="308"/>
      <c r="L10" s="302"/>
      <c r="M10" s="302"/>
      <c r="N10" s="302"/>
      <c r="O10" s="338"/>
    </row>
    <row r="11" spans="2:15" ht="12" customHeight="1">
      <c r="B11" s="287">
        <f>B9+1</f>
        <v>19</v>
      </c>
      <c r="C11" s="317" t="s">
        <v>1771</v>
      </c>
      <c r="D11" s="32" t="str">
        <f>VLOOKUP(C11,'ships name'!A231:D256,2,FALSE)</f>
        <v>APL TOURMALINE</v>
      </c>
      <c r="E11" s="339" t="s">
        <v>1772</v>
      </c>
      <c r="F11" s="317" t="s">
        <v>1773</v>
      </c>
      <c r="G11" s="310">
        <f>G9+7</f>
        <v>40673</v>
      </c>
      <c r="H11" s="283">
        <f>G11+2</f>
        <v>40675</v>
      </c>
      <c r="I11" s="334">
        <f>H11+1</f>
        <v>40676</v>
      </c>
      <c r="J11" s="293">
        <f aca="true" t="shared" si="0" ref="J11:O11">J9+7</f>
        <v>40699</v>
      </c>
      <c r="K11" s="308">
        <f t="shared" si="0"/>
        <v>40704</v>
      </c>
      <c r="L11" s="308">
        <f t="shared" si="0"/>
        <v>40706</v>
      </c>
      <c r="M11" s="308">
        <f t="shared" si="0"/>
        <v>40708</v>
      </c>
      <c r="N11" s="308">
        <f t="shared" si="0"/>
        <v>40709</v>
      </c>
      <c r="O11" s="334">
        <f t="shared" si="0"/>
        <v>40710</v>
      </c>
    </row>
    <row r="12" spans="2:15" ht="12" customHeight="1">
      <c r="B12" s="287"/>
      <c r="C12" s="317"/>
      <c r="D12" s="32" t="str">
        <f>VLOOKUP(C11,'ships name'!A231:D256,3,FALSE)</f>
        <v>美总电气石</v>
      </c>
      <c r="E12" s="317"/>
      <c r="F12" s="317"/>
      <c r="G12" s="341"/>
      <c r="H12" s="283"/>
      <c r="I12" s="334"/>
      <c r="J12" s="293"/>
      <c r="K12" s="308"/>
      <c r="L12" s="302"/>
      <c r="M12" s="302"/>
      <c r="N12" s="302"/>
      <c r="O12" s="338"/>
    </row>
    <row r="13" spans="2:15" s="29" customFormat="1" ht="12" customHeight="1">
      <c r="B13" s="287">
        <f>B11+1</f>
        <v>20</v>
      </c>
      <c r="C13" s="317" t="s">
        <v>444</v>
      </c>
      <c r="D13" s="32" t="str">
        <f>VLOOKUP(C13,'ships name'!A231:D256,2,FALSE)</f>
        <v>HYUNDAI DYNASTY</v>
      </c>
      <c r="E13" s="339" t="s">
        <v>1774</v>
      </c>
      <c r="F13" s="528" t="s">
        <v>1591</v>
      </c>
      <c r="G13" s="310">
        <f>G11+7</f>
        <v>40680</v>
      </c>
      <c r="H13" s="283">
        <f>G13+2</f>
        <v>40682</v>
      </c>
      <c r="I13" s="334">
        <f>H13+1</f>
        <v>40683</v>
      </c>
      <c r="J13" s="529">
        <f aca="true" t="shared" si="1" ref="J13:O13">J11+7</f>
        <v>40706</v>
      </c>
      <c r="K13" s="288">
        <f t="shared" si="1"/>
        <v>40711</v>
      </c>
      <c r="L13" s="288">
        <f t="shared" si="1"/>
        <v>40713</v>
      </c>
      <c r="M13" s="288">
        <f t="shared" si="1"/>
        <v>40715</v>
      </c>
      <c r="N13" s="288">
        <f t="shared" si="1"/>
        <v>40716</v>
      </c>
      <c r="O13" s="391">
        <f t="shared" si="1"/>
        <v>40717</v>
      </c>
    </row>
    <row r="14" spans="2:15" s="29" customFormat="1" ht="12" customHeight="1">
      <c r="B14" s="287"/>
      <c r="C14" s="317"/>
      <c r="D14" s="127" t="str">
        <f>VLOOKUP(C13,'ships name'!A231:D256,3,FALSE)</f>
        <v>现代皇朝</v>
      </c>
      <c r="E14" s="317"/>
      <c r="F14" s="528"/>
      <c r="G14" s="341"/>
      <c r="H14" s="283"/>
      <c r="I14" s="334"/>
      <c r="J14" s="529"/>
      <c r="K14" s="288"/>
      <c r="L14" s="317"/>
      <c r="M14" s="317"/>
      <c r="N14" s="317"/>
      <c r="O14" s="405"/>
    </row>
    <row r="15" spans="2:15" ht="12" customHeight="1">
      <c r="B15" s="287">
        <f>B13+1</f>
        <v>21</v>
      </c>
      <c r="C15" s="282" t="s">
        <v>568</v>
      </c>
      <c r="D15" s="207" t="str">
        <f>VLOOKUP(C15,'ships name'!A231:D256,2,FALSE)</f>
        <v>APL BEIJING</v>
      </c>
      <c r="E15" s="506" t="s">
        <v>1732</v>
      </c>
      <c r="F15" s="507" t="s">
        <v>1639</v>
      </c>
      <c r="G15" s="310">
        <f>G13+7</f>
        <v>40687</v>
      </c>
      <c r="H15" s="283">
        <f>G15+2</f>
        <v>40689</v>
      </c>
      <c r="I15" s="334">
        <f>H15+1</f>
        <v>40690</v>
      </c>
      <c r="J15" s="293">
        <f aca="true" t="shared" si="2" ref="J15:O15">J13+7</f>
        <v>40713</v>
      </c>
      <c r="K15" s="308">
        <f t="shared" si="2"/>
        <v>40718</v>
      </c>
      <c r="L15" s="308">
        <f t="shared" si="2"/>
        <v>40720</v>
      </c>
      <c r="M15" s="308">
        <f t="shared" si="2"/>
        <v>40722</v>
      </c>
      <c r="N15" s="308">
        <f t="shared" si="2"/>
        <v>40723</v>
      </c>
      <c r="O15" s="334">
        <f t="shared" si="2"/>
        <v>40724</v>
      </c>
    </row>
    <row r="16" spans="2:15" ht="12" customHeight="1">
      <c r="B16" s="287"/>
      <c r="C16" s="317"/>
      <c r="D16" s="208" t="str">
        <f>VLOOKUP(C15,'ships name'!A231:D256,3,FALSE)</f>
        <v>美总北京</v>
      </c>
      <c r="E16" s="507"/>
      <c r="F16" s="507"/>
      <c r="G16" s="341"/>
      <c r="H16" s="283"/>
      <c r="I16" s="334"/>
      <c r="J16" s="293"/>
      <c r="K16" s="308"/>
      <c r="L16" s="302"/>
      <c r="M16" s="302"/>
      <c r="N16" s="302"/>
      <c r="O16" s="338"/>
    </row>
    <row r="17" spans="2:15" ht="12" customHeight="1">
      <c r="B17" s="287">
        <f>B15+1</f>
        <v>22</v>
      </c>
      <c r="C17" s="317" t="s">
        <v>492</v>
      </c>
      <c r="D17" s="32" t="str">
        <f>VLOOKUP(C17,'ships name'!A231:D256,2,FALSE)</f>
        <v>HYUNDAI GOODWILL</v>
      </c>
      <c r="E17" s="317" t="s">
        <v>1595</v>
      </c>
      <c r="F17" s="317" t="s">
        <v>1637</v>
      </c>
      <c r="G17" s="310">
        <f>G15+7</f>
        <v>40694</v>
      </c>
      <c r="H17" s="283">
        <f>G17+2</f>
        <v>40696</v>
      </c>
      <c r="I17" s="334">
        <f>H17+1</f>
        <v>40697</v>
      </c>
      <c r="J17" s="293">
        <f aca="true" t="shared" si="3" ref="J17:O17">J15+7</f>
        <v>40720</v>
      </c>
      <c r="K17" s="308">
        <f t="shared" si="3"/>
        <v>40725</v>
      </c>
      <c r="L17" s="308">
        <f t="shared" si="3"/>
        <v>40727</v>
      </c>
      <c r="M17" s="308">
        <f t="shared" si="3"/>
        <v>40729</v>
      </c>
      <c r="N17" s="308">
        <f t="shared" si="3"/>
        <v>40730</v>
      </c>
      <c r="O17" s="334">
        <f t="shared" si="3"/>
        <v>40731</v>
      </c>
    </row>
    <row r="18" spans="2:15" ht="12" customHeight="1" thickBot="1">
      <c r="B18" s="509"/>
      <c r="C18" s="301"/>
      <c r="D18" s="47" t="str">
        <f>VLOOKUP(C17,'ships name'!A231:D256,3,FALSE)</f>
        <v>现代友善</v>
      </c>
      <c r="E18" s="301"/>
      <c r="F18" s="301"/>
      <c r="G18" s="342"/>
      <c r="H18" s="508"/>
      <c r="I18" s="431"/>
      <c r="J18" s="420"/>
      <c r="K18" s="430"/>
      <c r="L18" s="309"/>
      <c r="M18" s="309"/>
      <c r="N18" s="309"/>
      <c r="O18" s="335"/>
    </row>
    <row r="20" ht="14.25" customHeight="1" thickBot="1"/>
    <row r="21" spans="1:15" s="225" customFormat="1" ht="16.5" customHeight="1" thickBot="1">
      <c r="A21" s="229"/>
      <c r="B21" s="524" t="s">
        <v>1862</v>
      </c>
      <c r="C21" s="525"/>
      <c r="D21" s="525"/>
      <c r="E21" s="525"/>
      <c r="F21" s="526"/>
      <c r="G21" s="347" t="s">
        <v>1825</v>
      </c>
      <c r="H21" s="523"/>
      <c r="I21" s="348"/>
      <c r="J21" s="347" t="s">
        <v>1614</v>
      </c>
      <c r="K21" s="348" t="s">
        <v>90</v>
      </c>
      <c r="L21" s="321" t="s">
        <v>85</v>
      </c>
      <c r="M21" s="322"/>
      <c r="N21" s="322"/>
      <c r="O21" s="510"/>
    </row>
    <row r="22" spans="1:15" ht="12.75" customHeight="1">
      <c r="A22" s="121"/>
      <c r="B22" s="286" t="s">
        <v>76</v>
      </c>
      <c r="C22" s="280" t="s">
        <v>60</v>
      </c>
      <c r="D22" s="274" t="s">
        <v>61</v>
      </c>
      <c r="E22" s="437" t="s">
        <v>77</v>
      </c>
      <c r="F22" s="438"/>
      <c r="G22" s="438"/>
      <c r="H22" s="522"/>
      <c r="I22" s="8" t="s">
        <v>79</v>
      </c>
      <c r="J22" s="8" t="s">
        <v>80</v>
      </c>
      <c r="K22" s="66" t="s">
        <v>81</v>
      </c>
      <c r="L22" s="28" t="s">
        <v>140</v>
      </c>
      <c r="M22" s="25" t="s">
        <v>141</v>
      </c>
      <c r="N22" s="25" t="s">
        <v>144</v>
      </c>
      <c r="O22" s="24" t="s">
        <v>142</v>
      </c>
    </row>
    <row r="23" spans="1:15" ht="12.75" customHeight="1">
      <c r="A23" s="121"/>
      <c r="B23" s="278"/>
      <c r="C23" s="281"/>
      <c r="D23" s="275"/>
      <c r="E23" s="280" t="s">
        <v>1326</v>
      </c>
      <c r="F23" s="280" t="s">
        <v>174</v>
      </c>
      <c r="G23" s="280" t="s">
        <v>78</v>
      </c>
      <c r="H23" s="280" t="s">
        <v>175</v>
      </c>
      <c r="I23" s="9" t="s">
        <v>82</v>
      </c>
      <c r="J23" s="9" t="s">
        <v>83</v>
      </c>
      <c r="K23" s="10" t="s">
        <v>84</v>
      </c>
      <c r="L23" s="33" t="s">
        <v>135</v>
      </c>
      <c r="M23" s="19" t="s">
        <v>136</v>
      </c>
      <c r="N23" s="19" t="s">
        <v>131</v>
      </c>
      <c r="O23" s="10" t="s">
        <v>137</v>
      </c>
    </row>
    <row r="24" spans="1:15" ht="12.75" customHeight="1">
      <c r="A24" s="121"/>
      <c r="B24" s="279"/>
      <c r="C24" s="273"/>
      <c r="D24" s="276"/>
      <c r="E24" s="273"/>
      <c r="F24" s="273"/>
      <c r="G24" s="273"/>
      <c r="H24" s="273"/>
      <c r="I24" s="4" t="s">
        <v>1058</v>
      </c>
      <c r="J24" s="4" t="s">
        <v>1015</v>
      </c>
      <c r="K24" s="6" t="s">
        <v>1059</v>
      </c>
      <c r="L24" s="34" t="s">
        <v>979</v>
      </c>
      <c r="M24" s="20" t="s">
        <v>1559</v>
      </c>
      <c r="N24" s="20" t="s">
        <v>980</v>
      </c>
      <c r="O24" s="6" t="s">
        <v>1560</v>
      </c>
    </row>
    <row r="25" spans="1:15" ht="12.75" customHeight="1">
      <c r="A25" s="121"/>
      <c r="B25" s="299">
        <f>B9</f>
        <v>18</v>
      </c>
      <c r="C25" s="513" t="s">
        <v>1908</v>
      </c>
      <c r="D25" s="268" t="str">
        <f>VLOOKUP(C25,'ships name'!A212:B229,2,FALSE)</f>
        <v>BUSAN EXPRESS</v>
      </c>
      <c r="E25" s="513"/>
      <c r="F25" s="513"/>
      <c r="G25" s="513" t="s">
        <v>1764</v>
      </c>
      <c r="H25" s="527" t="str">
        <f>"1"&amp;G25</f>
        <v>1118E</v>
      </c>
      <c r="I25" s="308">
        <f>G9+1</f>
        <v>40667</v>
      </c>
      <c r="J25" s="308">
        <f>I25+1</f>
        <v>40668</v>
      </c>
      <c r="K25" s="334">
        <f>J25+1</f>
        <v>40669</v>
      </c>
      <c r="L25" s="511">
        <f>K25+6</f>
        <v>40675</v>
      </c>
      <c r="M25" s="297">
        <f>L25+11</f>
        <v>40686</v>
      </c>
      <c r="N25" s="297">
        <f>M25+2</f>
        <v>40688</v>
      </c>
      <c r="O25" s="325">
        <f>N25+3</f>
        <v>40691</v>
      </c>
    </row>
    <row r="26" spans="1:15" ht="12.75" customHeight="1">
      <c r="A26" s="121"/>
      <c r="B26" s="299"/>
      <c r="C26" s="513"/>
      <c r="D26" s="268" t="str">
        <f>VLOOKUP(C25,'ships name'!A212:C229,3,FALSE)</f>
        <v>釜山快航</v>
      </c>
      <c r="E26" s="513"/>
      <c r="F26" s="513"/>
      <c r="G26" s="513"/>
      <c r="H26" s="513"/>
      <c r="I26" s="302"/>
      <c r="J26" s="302"/>
      <c r="K26" s="338"/>
      <c r="L26" s="512"/>
      <c r="M26" s="290"/>
      <c r="N26" s="290"/>
      <c r="O26" s="376"/>
    </row>
    <row r="27" spans="1:15" ht="12.75" customHeight="1">
      <c r="A27" s="121"/>
      <c r="B27" s="299">
        <f>B11</f>
        <v>19</v>
      </c>
      <c r="C27" s="317" t="s">
        <v>29</v>
      </c>
      <c r="D27" s="32" t="str">
        <f>VLOOKUP(C27,'ships name'!A212:B229,2,FALSE)</f>
        <v>SEOUL EXPRESS</v>
      </c>
      <c r="E27" s="339" t="s">
        <v>1647</v>
      </c>
      <c r="F27" s="317" t="str">
        <f>"1"&amp;E27</f>
        <v>1113W</v>
      </c>
      <c r="G27" s="339" t="s">
        <v>31</v>
      </c>
      <c r="H27" s="521" t="str">
        <f>"1"&amp;G27</f>
        <v>1119E</v>
      </c>
      <c r="I27" s="308">
        <f>G11+1</f>
        <v>40674</v>
      </c>
      <c r="J27" s="308">
        <f>I27+1</f>
        <v>40675</v>
      </c>
      <c r="K27" s="334">
        <f>J27+1</f>
        <v>40676</v>
      </c>
      <c r="L27" s="511">
        <f>L25+7</f>
        <v>40682</v>
      </c>
      <c r="M27" s="297">
        <f>M25+7</f>
        <v>40693</v>
      </c>
      <c r="N27" s="297">
        <f>N25+7</f>
        <v>40695</v>
      </c>
      <c r="O27" s="325">
        <f>O25+7</f>
        <v>40698</v>
      </c>
    </row>
    <row r="28" spans="1:15" ht="12.75" customHeight="1">
      <c r="A28" s="121"/>
      <c r="B28" s="299"/>
      <c r="C28" s="317"/>
      <c r="D28" s="32" t="str">
        <f>VLOOKUP(C27,'ships name'!A212:C229,3,FALSE)</f>
        <v>首尔快航</v>
      </c>
      <c r="E28" s="317"/>
      <c r="F28" s="317"/>
      <c r="G28" s="317"/>
      <c r="H28" s="317"/>
      <c r="I28" s="302"/>
      <c r="J28" s="302"/>
      <c r="K28" s="338"/>
      <c r="L28" s="512"/>
      <c r="M28" s="290"/>
      <c r="N28" s="290"/>
      <c r="O28" s="376"/>
    </row>
    <row r="29" spans="1:15" ht="12.75" customHeight="1">
      <c r="A29" s="121"/>
      <c r="B29" s="299">
        <f>B13</f>
        <v>20</v>
      </c>
      <c r="C29" s="507" t="s">
        <v>1652</v>
      </c>
      <c r="D29" s="115" t="str">
        <f>VLOOKUP(C29,'ships name'!A212:B229,2,FALSE)</f>
        <v>DUESSELDORF EXPRESS</v>
      </c>
      <c r="E29" s="516" t="s">
        <v>1648</v>
      </c>
      <c r="F29" s="317" t="str">
        <f>"1"&amp;E29</f>
        <v>1114W</v>
      </c>
      <c r="G29" s="507" t="s">
        <v>1733</v>
      </c>
      <c r="H29" s="521" t="str">
        <f>"1"&amp;G29</f>
        <v>1120E</v>
      </c>
      <c r="I29" s="308">
        <f>G13+1</f>
        <v>40681</v>
      </c>
      <c r="J29" s="308">
        <f>I29+1</f>
        <v>40682</v>
      </c>
      <c r="K29" s="334">
        <f>J29+1</f>
        <v>40683</v>
      </c>
      <c r="L29" s="511">
        <f>L27+7</f>
        <v>40689</v>
      </c>
      <c r="M29" s="297">
        <f>M27+7</f>
        <v>40700</v>
      </c>
      <c r="N29" s="297">
        <f>N27+7</f>
        <v>40702</v>
      </c>
      <c r="O29" s="325">
        <f>O27+7</f>
        <v>40705</v>
      </c>
    </row>
    <row r="30" spans="1:15" ht="12.75" customHeight="1">
      <c r="A30" s="121"/>
      <c r="B30" s="299"/>
      <c r="C30" s="507"/>
      <c r="D30" s="115" t="str">
        <f>VLOOKUP(C29,'ships name'!A212:C229,3,FALSE)</f>
        <v>杜塞尔多夫快航</v>
      </c>
      <c r="E30" s="507"/>
      <c r="F30" s="317"/>
      <c r="G30" s="507"/>
      <c r="H30" s="317"/>
      <c r="I30" s="302"/>
      <c r="J30" s="302"/>
      <c r="K30" s="338"/>
      <c r="L30" s="512"/>
      <c r="M30" s="290"/>
      <c r="N30" s="290"/>
      <c r="O30" s="376"/>
    </row>
    <row r="31" spans="1:15" ht="12.75" customHeight="1">
      <c r="A31" s="121"/>
      <c r="B31" s="299">
        <f>B15</f>
        <v>21</v>
      </c>
      <c r="C31" s="317" t="s">
        <v>26</v>
      </c>
      <c r="D31" s="32" t="str">
        <f>VLOOKUP(C31,'ships name'!A212:B229,2,FALSE)</f>
        <v>NORTHERN PRELUDE</v>
      </c>
      <c r="E31" s="339" t="s">
        <v>1649</v>
      </c>
      <c r="F31" s="317" t="str">
        <f>"1"&amp;E31</f>
        <v>1115W</v>
      </c>
      <c r="G31" s="317" t="s">
        <v>1741</v>
      </c>
      <c r="H31" s="521" t="str">
        <f>"1"&amp;G31</f>
        <v>1121E</v>
      </c>
      <c r="I31" s="308">
        <f>G15+1</f>
        <v>40688</v>
      </c>
      <c r="J31" s="308">
        <f>I31+1</f>
        <v>40689</v>
      </c>
      <c r="K31" s="334">
        <f>J31+1</f>
        <v>40690</v>
      </c>
      <c r="L31" s="511">
        <f>L29+7</f>
        <v>40696</v>
      </c>
      <c r="M31" s="297">
        <f>M29+7</f>
        <v>40707</v>
      </c>
      <c r="N31" s="297">
        <f>N29+7</f>
        <v>40709</v>
      </c>
      <c r="O31" s="325">
        <f>O29+7</f>
        <v>40712</v>
      </c>
    </row>
    <row r="32" spans="1:15" ht="12.75" customHeight="1">
      <c r="A32" s="121"/>
      <c r="B32" s="299"/>
      <c r="C32" s="317"/>
      <c r="D32" s="32" t="str">
        <f>VLOOKUP(C31,'ships name'!A212:C229,3,FALSE)</f>
        <v>普瑞洛德快航</v>
      </c>
      <c r="E32" s="317"/>
      <c r="F32" s="317"/>
      <c r="G32" s="317"/>
      <c r="H32" s="317"/>
      <c r="I32" s="302"/>
      <c r="J32" s="302"/>
      <c r="K32" s="338"/>
      <c r="L32" s="512"/>
      <c r="M32" s="290"/>
      <c r="N32" s="290"/>
      <c r="O32" s="376"/>
    </row>
    <row r="33" spans="1:15" ht="12.75" customHeight="1">
      <c r="A33" s="121"/>
      <c r="B33" s="340">
        <f>B17</f>
        <v>22</v>
      </c>
      <c r="C33" s="513" t="s">
        <v>27</v>
      </c>
      <c r="D33" s="268" t="str">
        <f>VLOOKUP(C33,'ships name'!A214:B231,2,FALSE)</f>
        <v>HAMMONIA EXPRESS</v>
      </c>
      <c r="E33" s="530" t="s">
        <v>1650</v>
      </c>
      <c r="F33" s="513" t="s">
        <v>1910</v>
      </c>
      <c r="G33" s="531" t="s">
        <v>1797</v>
      </c>
      <c r="H33" s="527"/>
      <c r="I33" s="308"/>
      <c r="J33" s="308"/>
      <c r="K33" s="334"/>
      <c r="L33" s="511"/>
      <c r="M33" s="297"/>
      <c r="N33" s="297"/>
      <c r="O33" s="325"/>
    </row>
    <row r="34" spans="1:15" ht="12.75" customHeight="1">
      <c r="A34" s="121"/>
      <c r="B34" s="315"/>
      <c r="C34" s="513"/>
      <c r="D34" s="268" t="str">
        <f>VLOOKUP(C33,'ships name'!A214:C231,3,FALSE)</f>
        <v>汉玛尼亚快航 </v>
      </c>
      <c r="E34" s="513"/>
      <c r="F34" s="513"/>
      <c r="G34" s="532"/>
      <c r="H34" s="513"/>
      <c r="I34" s="302"/>
      <c r="J34" s="302"/>
      <c r="K34" s="338"/>
      <c r="L34" s="512"/>
      <c r="M34" s="290"/>
      <c r="N34" s="290"/>
      <c r="O34" s="376"/>
    </row>
    <row r="35" spans="1:15" ht="12.75" customHeight="1">
      <c r="A35" s="121"/>
      <c r="B35" s="315"/>
      <c r="C35" s="513" t="s">
        <v>28</v>
      </c>
      <c r="D35" s="268" t="str">
        <f>VLOOKUP(C35,'ships name'!A212:B229,2,FALSE)</f>
        <v>LEVERKUSEN EXPRESS</v>
      </c>
      <c r="E35" s="513"/>
      <c r="F35" s="513" t="s">
        <v>1798</v>
      </c>
      <c r="G35" s="513" t="s">
        <v>1775</v>
      </c>
      <c r="H35" s="527" t="str">
        <f>"1"&amp;G35</f>
        <v>1122E</v>
      </c>
      <c r="I35" s="308">
        <f>G17+1</f>
        <v>40695</v>
      </c>
      <c r="J35" s="308">
        <f>I35+1</f>
        <v>40696</v>
      </c>
      <c r="K35" s="334">
        <f>J35+1</f>
        <v>40697</v>
      </c>
      <c r="L35" s="511">
        <f>L31+7</f>
        <v>40703</v>
      </c>
      <c r="M35" s="297">
        <f>M31+7</f>
        <v>40714</v>
      </c>
      <c r="N35" s="297">
        <f>N31+7</f>
        <v>40716</v>
      </c>
      <c r="O35" s="325">
        <f>O31+7</f>
        <v>40719</v>
      </c>
    </row>
    <row r="36" spans="1:15" ht="12.75" customHeight="1" thickBot="1">
      <c r="A36" s="121"/>
      <c r="B36" s="350"/>
      <c r="C36" s="514"/>
      <c r="D36" s="269" t="str">
        <f>VLOOKUP(C35,'ships name'!A212:C229,3,FALSE)</f>
        <v>莱弗快航</v>
      </c>
      <c r="E36" s="514"/>
      <c r="F36" s="514"/>
      <c r="G36" s="514"/>
      <c r="H36" s="514"/>
      <c r="I36" s="309"/>
      <c r="J36" s="309"/>
      <c r="K36" s="335"/>
      <c r="L36" s="515"/>
      <c r="M36" s="298"/>
      <c r="N36" s="298"/>
      <c r="O36" s="433"/>
    </row>
    <row r="38" ht="14.25" customHeight="1" thickBot="1"/>
    <row r="39" spans="1:23" s="225" customFormat="1" ht="16.5" customHeight="1" thickBot="1">
      <c r="A39" s="224"/>
      <c r="B39" s="493" t="s">
        <v>1863</v>
      </c>
      <c r="C39" s="494"/>
      <c r="D39" s="494"/>
      <c r="E39" s="494"/>
      <c r="F39" s="495"/>
      <c r="G39" s="496" t="s">
        <v>1825</v>
      </c>
      <c r="H39" s="497"/>
      <c r="I39" s="498"/>
      <c r="J39" s="496" t="s">
        <v>1614</v>
      </c>
      <c r="K39" s="498" t="s">
        <v>90</v>
      </c>
      <c r="L39" s="443" t="s">
        <v>85</v>
      </c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5"/>
    </row>
    <row r="40" spans="2:23" ht="12.75" customHeight="1">
      <c r="B40" s="484" t="s">
        <v>76</v>
      </c>
      <c r="C40" s="481" t="s">
        <v>60</v>
      </c>
      <c r="D40" s="487" t="s">
        <v>61</v>
      </c>
      <c r="E40" s="490" t="s">
        <v>77</v>
      </c>
      <c r="F40" s="491"/>
      <c r="G40" s="491"/>
      <c r="H40" s="492"/>
      <c r="I40" s="78" t="s">
        <v>79</v>
      </c>
      <c r="J40" s="78" t="s">
        <v>80</v>
      </c>
      <c r="K40" s="79" t="s">
        <v>81</v>
      </c>
      <c r="L40" s="80" t="s">
        <v>107</v>
      </c>
      <c r="M40" s="81" t="s">
        <v>108</v>
      </c>
      <c r="N40" s="478" t="s">
        <v>60</v>
      </c>
      <c r="O40" s="82" t="s">
        <v>109</v>
      </c>
      <c r="P40" s="83" t="s">
        <v>121</v>
      </c>
      <c r="Q40" s="174" t="s">
        <v>1374</v>
      </c>
      <c r="R40" s="16" t="s">
        <v>144</v>
      </c>
      <c r="S40" s="168" t="s">
        <v>1373</v>
      </c>
      <c r="T40" s="171" t="s">
        <v>1375</v>
      </c>
      <c r="U40" s="168" t="s">
        <v>1376</v>
      </c>
      <c r="V40" s="171" t="s">
        <v>1377</v>
      </c>
      <c r="W40" s="175" t="s">
        <v>1378</v>
      </c>
    </row>
    <row r="41" spans="2:23" ht="12.75" customHeight="1">
      <c r="B41" s="485"/>
      <c r="C41" s="479"/>
      <c r="D41" s="488"/>
      <c r="E41" s="481" t="s">
        <v>1326</v>
      </c>
      <c r="F41" s="481" t="s">
        <v>174</v>
      </c>
      <c r="G41" s="481" t="s">
        <v>78</v>
      </c>
      <c r="H41" s="481" t="s">
        <v>175</v>
      </c>
      <c r="I41" s="84" t="s">
        <v>82</v>
      </c>
      <c r="J41" s="84" t="s">
        <v>83</v>
      </c>
      <c r="K41" s="85" t="s">
        <v>84</v>
      </c>
      <c r="L41" s="482" t="s">
        <v>110</v>
      </c>
      <c r="M41" s="86" t="s">
        <v>111</v>
      </c>
      <c r="N41" s="479"/>
      <c r="O41" s="474" t="s">
        <v>112</v>
      </c>
      <c r="P41" s="476" t="s">
        <v>122</v>
      </c>
      <c r="Q41" s="87" t="s">
        <v>1370</v>
      </c>
      <c r="R41" s="84" t="s">
        <v>131</v>
      </c>
      <c r="S41" s="169" t="s">
        <v>977</v>
      </c>
      <c r="T41" s="84" t="s">
        <v>975</v>
      </c>
      <c r="U41" s="169" t="s">
        <v>132</v>
      </c>
      <c r="V41" s="84" t="s">
        <v>1371</v>
      </c>
      <c r="W41" s="176" t="s">
        <v>1372</v>
      </c>
    </row>
    <row r="42" spans="2:23" ht="12.75" customHeight="1">
      <c r="B42" s="486"/>
      <c r="C42" s="480"/>
      <c r="D42" s="489"/>
      <c r="E42" s="480"/>
      <c r="F42" s="480"/>
      <c r="G42" s="480"/>
      <c r="H42" s="480"/>
      <c r="I42" s="136" t="str">
        <f aca="true" t="shared" si="4" ref="I42:K43">I24</f>
        <v>Wed.</v>
      </c>
      <c r="J42" s="136" t="str">
        <f t="shared" si="4"/>
        <v>Thu.</v>
      </c>
      <c r="K42" s="94" t="str">
        <f t="shared" si="4"/>
        <v>Fri.</v>
      </c>
      <c r="L42" s="483"/>
      <c r="M42" s="137" t="s">
        <v>1115</v>
      </c>
      <c r="N42" s="480"/>
      <c r="O42" s="475"/>
      <c r="P42" s="477"/>
      <c r="Q42" s="93" t="s">
        <v>1561</v>
      </c>
      <c r="R42" s="136" t="s">
        <v>1562</v>
      </c>
      <c r="S42" s="170" t="s">
        <v>1563</v>
      </c>
      <c r="T42" s="136" t="s">
        <v>1564</v>
      </c>
      <c r="U42" s="170" t="s">
        <v>1565</v>
      </c>
      <c r="V42" s="136" t="s">
        <v>1566</v>
      </c>
      <c r="W42" s="177" t="s">
        <v>1567</v>
      </c>
    </row>
    <row r="43" spans="2:23" ht="12.75" customHeight="1">
      <c r="B43" s="465">
        <f aca="true" t="shared" si="5" ref="B43:G43">B25</f>
        <v>18</v>
      </c>
      <c r="C43" s="467" t="str">
        <f t="shared" si="5"/>
        <v>BNX</v>
      </c>
      <c r="D43" s="88" t="str">
        <f t="shared" si="5"/>
        <v>BUSAN EXPRESS</v>
      </c>
      <c r="E43" s="464">
        <f t="shared" si="5"/>
        <v>0</v>
      </c>
      <c r="F43" s="464" t="s">
        <v>1418</v>
      </c>
      <c r="G43" s="464" t="str">
        <f t="shared" si="5"/>
        <v>118E</v>
      </c>
      <c r="H43" s="464" t="str">
        <f>H25</f>
        <v>1118E</v>
      </c>
      <c r="I43" s="450">
        <f t="shared" si="4"/>
        <v>40667</v>
      </c>
      <c r="J43" s="450">
        <f t="shared" si="4"/>
        <v>40668</v>
      </c>
      <c r="K43" s="459">
        <f t="shared" si="4"/>
        <v>40669</v>
      </c>
      <c r="L43" s="460" t="s">
        <v>817</v>
      </c>
      <c r="M43" s="450">
        <f>K43+5</f>
        <v>40674</v>
      </c>
      <c r="N43" s="473" t="s">
        <v>164</v>
      </c>
      <c r="O43" s="450" t="str">
        <f>VLOOKUP(N43,'ships name'!$F$184:$I$203,2,FALSE)</f>
        <v>MOL ENDEAVOR</v>
      </c>
      <c r="P43" s="455" t="s">
        <v>1776</v>
      </c>
      <c r="Q43" s="457">
        <f>M43+20</f>
        <v>40694</v>
      </c>
      <c r="R43" s="450">
        <f>Q43+1</f>
        <v>40695</v>
      </c>
      <c r="S43" s="448">
        <f>R43+4</f>
        <v>40699</v>
      </c>
      <c r="T43" s="450">
        <f>S43+1</f>
        <v>40700</v>
      </c>
      <c r="U43" s="448">
        <f>T43+1</f>
        <v>40701</v>
      </c>
      <c r="V43" s="450">
        <f>U43+1</f>
        <v>40702</v>
      </c>
      <c r="W43" s="446">
        <f>V43+2</f>
        <v>40704</v>
      </c>
    </row>
    <row r="44" spans="2:23" ht="12.75" customHeight="1">
      <c r="B44" s="465"/>
      <c r="C44" s="454"/>
      <c r="D44" s="88" t="str">
        <f aca="true" t="shared" si="6" ref="D44:D50">D26</f>
        <v>釜山快航</v>
      </c>
      <c r="E44" s="462"/>
      <c r="F44" s="462"/>
      <c r="G44" s="462"/>
      <c r="H44" s="462"/>
      <c r="I44" s="454"/>
      <c r="J44" s="454"/>
      <c r="K44" s="468"/>
      <c r="L44" s="469"/>
      <c r="M44" s="454"/>
      <c r="N44" s="454"/>
      <c r="O44" s="454"/>
      <c r="P44" s="468"/>
      <c r="Q44" s="469"/>
      <c r="R44" s="454"/>
      <c r="S44" s="453"/>
      <c r="T44" s="454"/>
      <c r="U44" s="453"/>
      <c r="V44" s="454"/>
      <c r="W44" s="447"/>
    </row>
    <row r="45" spans="2:23" ht="12.75" customHeight="1">
      <c r="B45" s="465">
        <f>B27</f>
        <v>19</v>
      </c>
      <c r="C45" s="464" t="str">
        <f>C27</f>
        <v>SOX</v>
      </c>
      <c r="D45" s="89" t="str">
        <f t="shared" si="6"/>
        <v>SEOUL EXPRESS</v>
      </c>
      <c r="E45" s="464" t="str">
        <f aca="true" t="shared" si="7" ref="E45:K45">E27</f>
        <v>113W</v>
      </c>
      <c r="F45" s="464" t="str">
        <f t="shared" si="7"/>
        <v>1113W</v>
      </c>
      <c r="G45" s="464" t="str">
        <f t="shared" si="7"/>
        <v>119E</v>
      </c>
      <c r="H45" s="464" t="str">
        <f t="shared" si="7"/>
        <v>1119E</v>
      </c>
      <c r="I45" s="450">
        <f t="shared" si="7"/>
        <v>40674</v>
      </c>
      <c r="J45" s="450">
        <f t="shared" si="7"/>
        <v>40675</v>
      </c>
      <c r="K45" s="459">
        <f t="shared" si="7"/>
        <v>40676</v>
      </c>
      <c r="L45" s="460" t="s">
        <v>817</v>
      </c>
      <c r="M45" s="450">
        <f>M43+7</f>
        <v>40681</v>
      </c>
      <c r="N45" s="461" t="s">
        <v>1777</v>
      </c>
      <c r="O45" s="450" t="str">
        <f>VLOOKUP(N45,'ships name'!$F$184:$I$203,2,FALSE)</f>
        <v>APL JADE</v>
      </c>
      <c r="P45" s="455" t="s">
        <v>1778</v>
      </c>
      <c r="Q45" s="457">
        <f aca="true" t="shared" si="8" ref="Q45:W45">Q43+7</f>
        <v>40701</v>
      </c>
      <c r="R45" s="450">
        <f t="shared" si="8"/>
        <v>40702</v>
      </c>
      <c r="S45" s="448">
        <f t="shared" si="8"/>
        <v>40706</v>
      </c>
      <c r="T45" s="450">
        <f t="shared" si="8"/>
        <v>40707</v>
      </c>
      <c r="U45" s="448">
        <f t="shared" si="8"/>
        <v>40708</v>
      </c>
      <c r="V45" s="450">
        <f t="shared" si="8"/>
        <v>40709</v>
      </c>
      <c r="W45" s="446">
        <f t="shared" si="8"/>
        <v>40711</v>
      </c>
    </row>
    <row r="46" spans="2:23" ht="12.75" customHeight="1">
      <c r="B46" s="465"/>
      <c r="C46" s="462"/>
      <c r="D46" s="89" t="str">
        <f t="shared" si="6"/>
        <v>首尔快航</v>
      </c>
      <c r="E46" s="462"/>
      <c r="F46" s="462"/>
      <c r="G46" s="462"/>
      <c r="H46" s="462"/>
      <c r="I46" s="454"/>
      <c r="J46" s="454"/>
      <c r="K46" s="468"/>
      <c r="L46" s="469"/>
      <c r="M46" s="454"/>
      <c r="N46" s="454"/>
      <c r="O46" s="454"/>
      <c r="P46" s="468"/>
      <c r="Q46" s="469"/>
      <c r="R46" s="454"/>
      <c r="S46" s="453"/>
      <c r="T46" s="454"/>
      <c r="U46" s="453"/>
      <c r="V46" s="454"/>
      <c r="W46" s="447"/>
    </row>
    <row r="47" spans="2:23" ht="12.75" customHeight="1">
      <c r="B47" s="465">
        <f>B29</f>
        <v>20</v>
      </c>
      <c r="C47" s="467" t="str">
        <f>C29</f>
        <v>DUX</v>
      </c>
      <c r="D47" s="89" t="str">
        <f t="shared" si="6"/>
        <v>DUESSELDORF EXPRESS</v>
      </c>
      <c r="E47" s="462" t="str">
        <f aca="true" t="shared" si="9" ref="E47:K47">E29</f>
        <v>114W</v>
      </c>
      <c r="F47" s="464" t="str">
        <f t="shared" si="9"/>
        <v>1114W</v>
      </c>
      <c r="G47" s="462" t="str">
        <f t="shared" si="9"/>
        <v>120E</v>
      </c>
      <c r="H47" s="464" t="str">
        <f t="shared" si="9"/>
        <v>1120E</v>
      </c>
      <c r="I47" s="450">
        <f t="shared" si="9"/>
        <v>40681</v>
      </c>
      <c r="J47" s="450">
        <f t="shared" si="9"/>
        <v>40682</v>
      </c>
      <c r="K47" s="459">
        <f t="shared" si="9"/>
        <v>40683</v>
      </c>
      <c r="L47" s="460" t="s">
        <v>817</v>
      </c>
      <c r="M47" s="450">
        <f>M45+7</f>
        <v>40688</v>
      </c>
      <c r="N47" s="472" t="s">
        <v>336</v>
      </c>
      <c r="O47" s="450" t="str">
        <f>VLOOKUP(N47,'ships name'!$F$184:$I$203,2,FALSE)</f>
        <v>APL ARABIA</v>
      </c>
      <c r="P47" s="470" t="s">
        <v>1779</v>
      </c>
      <c r="Q47" s="457">
        <f aca="true" t="shared" si="10" ref="Q47:W47">Q45+7</f>
        <v>40708</v>
      </c>
      <c r="R47" s="450">
        <f t="shared" si="10"/>
        <v>40709</v>
      </c>
      <c r="S47" s="448">
        <f t="shared" si="10"/>
        <v>40713</v>
      </c>
      <c r="T47" s="450">
        <f t="shared" si="10"/>
        <v>40714</v>
      </c>
      <c r="U47" s="448">
        <f t="shared" si="10"/>
        <v>40715</v>
      </c>
      <c r="V47" s="450">
        <f t="shared" si="10"/>
        <v>40716</v>
      </c>
      <c r="W47" s="446">
        <f t="shared" si="10"/>
        <v>40718</v>
      </c>
    </row>
    <row r="48" spans="2:23" ht="12.75" customHeight="1">
      <c r="B48" s="465"/>
      <c r="C48" s="454"/>
      <c r="D48" s="89" t="str">
        <f t="shared" si="6"/>
        <v>杜塞尔多夫快航</v>
      </c>
      <c r="E48" s="462"/>
      <c r="F48" s="462"/>
      <c r="G48" s="462"/>
      <c r="H48" s="462"/>
      <c r="I48" s="454"/>
      <c r="J48" s="454"/>
      <c r="K48" s="468"/>
      <c r="L48" s="469"/>
      <c r="M48" s="454"/>
      <c r="N48" s="462"/>
      <c r="O48" s="454"/>
      <c r="P48" s="471"/>
      <c r="Q48" s="469"/>
      <c r="R48" s="454"/>
      <c r="S48" s="453"/>
      <c r="T48" s="454"/>
      <c r="U48" s="453"/>
      <c r="V48" s="454"/>
      <c r="W48" s="447"/>
    </row>
    <row r="49" spans="2:23" ht="12.75" customHeight="1">
      <c r="B49" s="465">
        <f>B31</f>
        <v>21</v>
      </c>
      <c r="C49" s="467" t="str">
        <f>C31</f>
        <v>NPL</v>
      </c>
      <c r="D49" s="88" t="str">
        <f t="shared" si="6"/>
        <v>NORTHERN PRELUDE</v>
      </c>
      <c r="E49" s="462" t="str">
        <f aca="true" t="shared" si="11" ref="E49:K49">E31</f>
        <v>115W</v>
      </c>
      <c r="F49" s="464" t="str">
        <f t="shared" si="11"/>
        <v>1115W</v>
      </c>
      <c r="G49" s="462" t="str">
        <f t="shared" si="11"/>
        <v>121E</v>
      </c>
      <c r="H49" s="464" t="str">
        <f t="shared" si="11"/>
        <v>1121E</v>
      </c>
      <c r="I49" s="450">
        <f t="shared" si="11"/>
        <v>40688</v>
      </c>
      <c r="J49" s="450">
        <f t="shared" si="11"/>
        <v>40689</v>
      </c>
      <c r="K49" s="459">
        <f t="shared" si="11"/>
        <v>40690</v>
      </c>
      <c r="L49" s="460" t="s">
        <v>817</v>
      </c>
      <c r="M49" s="450">
        <f>M47+7</f>
        <v>40695</v>
      </c>
      <c r="N49" s="461" t="s">
        <v>1780</v>
      </c>
      <c r="O49" s="450" t="str">
        <f>VLOOKUP(N49,'ships name'!$F$184:$I$203,2,FALSE)</f>
        <v>APL QATAR</v>
      </c>
      <c r="P49" s="455" t="s">
        <v>1601</v>
      </c>
      <c r="Q49" s="457">
        <f aca="true" t="shared" si="12" ref="Q49:W49">Q47+7</f>
        <v>40715</v>
      </c>
      <c r="R49" s="450">
        <f t="shared" si="12"/>
        <v>40716</v>
      </c>
      <c r="S49" s="448">
        <f t="shared" si="12"/>
        <v>40720</v>
      </c>
      <c r="T49" s="450">
        <f t="shared" si="12"/>
        <v>40721</v>
      </c>
      <c r="U49" s="448">
        <f t="shared" si="12"/>
        <v>40722</v>
      </c>
      <c r="V49" s="450">
        <f t="shared" si="12"/>
        <v>40723</v>
      </c>
      <c r="W49" s="446">
        <f t="shared" si="12"/>
        <v>40725</v>
      </c>
    </row>
    <row r="50" spans="2:23" ht="12.75" customHeight="1">
      <c r="B50" s="465"/>
      <c r="C50" s="454"/>
      <c r="D50" s="88" t="str">
        <f t="shared" si="6"/>
        <v>普瑞洛德快航</v>
      </c>
      <c r="E50" s="462"/>
      <c r="F50" s="462"/>
      <c r="G50" s="462"/>
      <c r="H50" s="462"/>
      <c r="I50" s="454"/>
      <c r="J50" s="454"/>
      <c r="K50" s="468"/>
      <c r="L50" s="469"/>
      <c r="M50" s="454"/>
      <c r="N50" s="454"/>
      <c r="O50" s="454"/>
      <c r="P50" s="468"/>
      <c r="Q50" s="469"/>
      <c r="R50" s="454"/>
      <c r="S50" s="453"/>
      <c r="T50" s="454"/>
      <c r="U50" s="453"/>
      <c r="V50" s="454"/>
      <c r="W50" s="447"/>
    </row>
    <row r="51" spans="2:23" ht="12.75" customHeight="1">
      <c r="B51" s="465">
        <f>B33</f>
        <v>22</v>
      </c>
      <c r="C51" s="467" t="str">
        <f>C35</f>
        <v>LEV</v>
      </c>
      <c r="D51" s="89" t="str">
        <f>D35</f>
        <v>LEVERKUSEN EXPRESS</v>
      </c>
      <c r="E51" s="462">
        <f aca="true" t="shared" si="13" ref="E51:K51">E35</f>
        <v>0</v>
      </c>
      <c r="F51" s="464" t="str">
        <f t="shared" si="13"/>
        <v>Load only</v>
      </c>
      <c r="G51" s="462" t="str">
        <f t="shared" si="13"/>
        <v>122E</v>
      </c>
      <c r="H51" s="464" t="str">
        <f t="shared" si="13"/>
        <v>1122E</v>
      </c>
      <c r="I51" s="450">
        <f t="shared" si="13"/>
        <v>40695</v>
      </c>
      <c r="J51" s="450">
        <f t="shared" si="13"/>
        <v>40696</v>
      </c>
      <c r="K51" s="459">
        <f t="shared" si="13"/>
        <v>40697</v>
      </c>
      <c r="L51" s="460" t="s">
        <v>817</v>
      </c>
      <c r="M51" s="450">
        <f>M49+7</f>
        <v>40702</v>
      </c>
      <c r="N51" s="461" t="s">
        <v>1781</v>
      </c>
      <c r="O51" s="450" t="str">
        <f>VLOOKUP(N51,'ships name'!$F$184:$I$203,2,FALSE)</f>
        <v>MOL EXPRESS</v>
      </c>
      <c r="P51" s="455" t="s">
        <v>1782</v>
      </c>
      <c r="Q51" s="457">
        <f aca="true" t="shared" si="14" ref="Q51:W51">Q49+7</f>
        <v>40722</v>
      </c>
      <c r="R51" s="450">
        <f t="shared" si="14"/>
        <v>40723</v>
      </c>
      <c r="S51" s="448">
        <f t="shared" si="14"/>
        <v>40727</v>
      </c>
      <c r="T51" s="450">
        <f t="shared" si="14"/>
        <v>40728</v>
      </c>
      <c r="U51" s="448">
        <f t="shared" si="14"/>
        <v>40729</v>
      </c>
      <c r="V51" s="450">
        <f t="shared" si="14"/>
        <v>40730</v>
      </c>
      <c r="W51" s="446">
        <f t="shared" si="14"/>
        <v>40732</v>
      </c>
    </row>
    <row r="52" spans="2:23" ht="12.75" customHeight="1" thickBot="1">
      <c r="B52" s="466"/>
      <c r="C52" s="451"/>
      <c r="D52" s="90" t="str">
        <f>D36</f>
        <v>莱弗快航</v>
      </c>
      <c r="E52" s="463"/>
      <c r="F52" s="463"/>
      <c r="G52" s="463"/>
      <c r="H52" s="463"/>
      <c r="I52" s="451"/>
      <c r="J52" s="451"/>
      <c r="K52" s="456"/>
      <c r="L52" s="458"/>
      <c r="M52" s="451"/>
      <c r="N52" s="451"/>
      <c r="O52" s="451"/>
      <c r="P52" s="456"/>
      <c r="Q52" s="458"/>
      <c r="R52" s="451"/>
      <c r="S52" s="449"/>
      <c r="T52" s="451"/>
      <c r="U52" s="449"/>
      <c r="V52" s="451"/>
      <c r="W52" s="452"/>
    </row>
  </sheetData>
  <mergeCells count="286">
    <mergeCell ref="O33:O34"/>
    <mergeCell ref="E33:E34"/>
    <mergeCell ref="K33:K34"/>
    <mergeCell ref="L33:L34"/>
    <mergeCell ref="M33:M34"/>
    <mergeCell ref="N33:N34"/>
    <mergeCell ref="G33:G34"/>
    <mergeCell ref="H33:H34"/>
    <mergeCell ref="I33:I34"/>
    <mergeCell ref="J33:J34"/>
    <mergeCell ref="B33:B36"/>
    <mergeCell ref="C33:C34"/>
    <mergeCell ref="F33:F34"/>
    <mergeCell ref="J9:J10"/>
    <mergeCell ref="H15:H16"/>
    <mergeCell ref="I13:I14"/>
    <mergeCell ref="J13:J14"/>
    <mergeCell ref="I11:I12"/>
    <mergeCell ref="H9:H10"/>
    <mergeCell ref="H11:H12"/>
    <mergeCell ref="C9:C10"/>
    <mergeCell ref="E7:E8"/>
    <mergeCell ref="H27:H28"/>
    <mergeCell ref="F27:F28"/>
    <mergeCell ref="G25:G26"/>
    <mergeCell ref="F7:F8"/>
    <mergeCell ref="F9:F10"/>
    <mergeCell ref="F11:F12"/>
    <mergeCell ref="F13:F14"/>
    <mergeCell ref="H25:H26"/>
    <mergeCell ref="H35:H36"/>
    <mergeCell ref="I29:I30"/>
    <mergeCell ref="J29:J30"/>
    <mergeCell ref="I31:I32"/>
    <mergeCell ref="J31:J32"/>
    <mergeCell ref="H31:H32"/>
    <mergeCell ref="K29:K30"/>
    <mergeCell ref="L29:L30"/>
    <mergeCell ref="I25:I26"/>
    <mergeCell ref="J25:J26"/>
    <mergeCell ref="I27:I28"/>
    <mergeCell ref="J27:J28"/>
    <mergeCell ref="K25:K26"/>
    <mergeCell ref="L25:L26"/>
    <mergeCell ref="H23:H24"/>
    <mergeCell ref="G21:I21"/>
    <mergeCell ref="F23:F24"/>
    <mergeCell ref="B21:F21"/>
    <mergeCell ref="B22:B24"/>
    <mergeCell ref="C22:C24"/>
    <mergeCell ref="D22:D24"/>
    <mergeCell ref="E23:E24"/>
    <mergeCell ref="G23:G24"/>
    <mergeCell ref="E3:N3"/>
    <mergeCell ref="H29:H30"/>
    <mergeCell ref="N17:N18"/>
    <mergeCell ref="M9:M10"/>
    <mergeCell ref="M17:M18"/>
    <mergeCell ref="K27:K28"/>
    <mergeCell ref="L27:L28"/>
    <mergeCell ref="F29:F30"/>
    <mergeCell ref="E22:H22"/>
    <mergeCell ref="E17:E18"/>
    <mergeCell ref="O13:O14"/>
    <mergeCell ref="M15:M16"/>
    <mergeCell ref="N15:N16"/>
    <mergeCell ref="O15:O16"/>
    <mergeCell ref="O11:O12"/>
    <mergeCell ref="E2:N2"/>
    <mergeCell ref="K9:K10"/>
    <mergeCell ref="L9:L10"/>
    <mergeCell ref="J11:J12"/>
    <mergeCell ref="K11:K12"/>
    <mergeCell ref="L11:L12"/>
    <mergeCell ref="E9:E10"/>
    <mergeCell ref="N9:N10"/>
    <mergeCell ref="O9:O10"/>
    <mergeCell ref="B13:B14"/>
    <mergeCell ref="C13:C14"/>
    <mergeCell ref="E13:E14"/>
    <mergeCell ref="E11:E12"/>
    <mergeCell ref="B11:B12"/>
    <mergeCell ref="B25:B26"/>
    <mergeCell ref="C25:C26"/>
    <mergeCell ref="E25:E26"/>
    <mergeCell ref="F25:F26"/>
    <mergeCell ref="B27:B28"/>
    <mergeCell ref="C27:C28"/>
    <mergeCell ref="B29:B30"/>
    <mergeCell ref="C29:C30"/>
    <mergeCell ref="E29:E30"/>
    <mergeCell ref="G29:G30"/>
    <mergeCell ref="E27:E28"/>
    <mergeCell ref="G27:G28"/>
    <mergeCell ref="B31:B32"/>
    <mergeCell ref="C31:C32"/>
    <mergeCell ref="E31:E32"/>
    <mergeCell ref="G31:G32"/>
    <mergeCell ref="F31:F32"/>
    <mergeCell ref="K31:K32"/>
    <mergeCell ref="L31:L32"/>
    <mergeCell ref="C35:C36"/>
    <mergeCell ref="E35:E36"/>
    <mergeCell ref="G35:G36"/>
    <mergeCell ref="F35:F36"/>
    <mergeCell ref="I35:I36"/>
    <mergeCell ref="J35:J36"/>
    <mergeCell ref="K35:K36"/>
    <mergeCell ref="L35:L36"/>
    <mergeCell ref="M35:M36"/>
    <mergeCell ref="N35:N36"/>
    <mergeCell ref="O35:O36"/>
    <mergeCell ref="O17:O18"/>
    <mergeCell ref="O31:O32"/>
    <mergeCell ref="M31:M32"/>
    <mergeCell ref="N31:N32"/>
    <mergeCell ref="O29:O30"/>
    <mergeCell ref="M29:M30"/>
    <mergeCell ref="N29:N30"/>
    <mergeCell ref="O27:O28"/>
    <mergeCell ref="O25:O26"/>
    <mergeCell ref="L21:O21"/>
    <mergeCell ref="M25:M26"/>
    <mergeCell ref="N25:N26"/>
    <mergeCell ref="M27:M28"/>
    <mergeCell ref="N27:N28"/>
    <mergeCell ref="B15:B16"/>
    <mergeCell ref="C15:C16"/>
    <mergeCell ref="H17:H18"/>
    <mergeCell ref="I17:I18"/>
    <mergeCell ref="I15:I16"/>
    <mergeCell ref="B17:B18"/>
    <mergeCell ref="C17:C18"/>
    <mergeCell ref="F17:F18"/>
    <mergeCell ref="G17:G18"/>
    <mergeCell ref="N11:N12"/>
    <mergeCell ref="L17:L18"/>
    <mergeCell ref="J21:K21"/>
    <mergeCell ref="L15:L16"/>
    <mergeCell ref="J17:J18"/>
    <mergeCell ref="K15:K16"/>
    <mergeCell ref="K17:K18"/>
    <mergeCell ref="M13:M14"/>
    <mergeCell ref="N13:N14"/>
    <mergeCell ref="M11:M12"/>
    <mergeCell ref="L13:L14"/>
    <mergeCell ref="K13:K14"/>
    <mergeCell ref="E15:E16"/>
    <mergeCell ref="F15:F16"/>
    <mergeCell ref="G15:G16"/>
    <mergeCell ref="G13:G14"/>
    <mergeCell ref="J15:J16"/>
    <mergeCell ref="H13:H14"/>
    <mergeCell ref="B6:B8"/>
    <mergeCell ref="C6:C8"/>
    <mergeCell ref="D6:D8"/>
    <mergeCell ref="J5:O5"/>
    <mergeCell ref="E6:F6"/>
    <mergeCell ref="B39:F39"/>
    <mergeCell ref="G39:I39"/>
    <mergeCell ref="J39:K39"/>
    <mergeCell ref="B5:D5"/>
    <mergeCell ref="H5:I5"/>
    <mergeCell ref="G11:G12"/>
    <mergeCell ref="C11:C12"/>
    <mergeCell ref="G9:G10"/>
    <mergeCell ref="I9:I10"/>
    <mergeCell ref="B9:B10"/>
    <mergeCell ref="B40:B42"/>
    <mergeCell ref="C40:C42"/>
    <mergeCell ref="D40:D42"/>
    <mergeCell ref="E40:H40"/>
    <mergeCell ref="N40:N42"/>
    <mergeCell ref="E41:E42"/>
    <mergeCell ref="F41:F42"/>
    <mergeCell ref="G41:G42"/>
    <mergeCell ref="H41:H42"/>
    <mergeCell ref="L41:L42"/>
    <mergeCell ref="O41:O42"/>
    <mergeCell ref="P41:P42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43:S44"/>
    <mergeCell ref="T43:T44"/>
    <mergeCell ref="S45:S46"/>
    <mergeCell ref="T45:T46"/>
    <mergeCell ref="S47:S48"/>
    <mergeCell ref="T47:T48"/>
    <mergeCell ref="S49:S50"/>
    <mergeCell ref="T49:T50"/>
    <mergeCell ref="U47:U48"/>
    <mergeCell ref="V47:V48"/>
    <mergeCell ref="U49:U50"/>
    <mergeCell ref="V49:V50"/>
    <mergeCell ref="U43:U44"/>
    <mergeCell ref="V43:V44"/>
    <mergeCell ref="U45:U46"/>
    <mergeCell ref="V45:V46"/>
    <mergeCell ref="L39:W39"/>
    <mergeCell ref="W47:W48"/>
    <mergeCell ref="W49:W50"/>
    <mergeCell ref="U51:U52"/>
    <mergeCell ref="V51:V52"/>
    <mergeCell ref="W43:W44"/>
    <mergeCell ref="W45:W46"/>
    <mergeCell ref="W51:W52"/>
    <mergeCell ref="S51:S52"/>
    <mergeCell ref="T51:T52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U5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4.28125" style="29" customWidth="1"/>
    <col min="2" max="2" width="6.140625" style="3" customWidth="1"/>
    <col min="3" max="3" width="7.7109375" style="3" customWidth="1"/>
    <col min="4" max="4" width="26.57421875" style="0" customWidth="1"/>
    <col min="5" max="5" width="11.8515625" style="0" customWidth="1"/>
    <col min="6" max="6" width="11.140625" style="0" customWidth="1"/>
    <col min="7" max="9" width="10.00390625" style="0" customWidth="1"/>
    <col min="10" max="13" width="10.8515625" style="0" customWidth="1"/>
    <col min="14" max="14" width="14.7109375" style="0" customWidth="1"/>
    <col min="15" max="15" width="12.8515625" style="0" customWidth="1"/>
    <col min="16" max="16" width="17.00390625" style="0" customWidth="1"/>
    <col min="17" max="18" width="16.7109375" style="0" customWidth="1"/>
  </cols>
  <sheetData>
    <row r="1" ht="18" customHeight="1"/>
    <row r="2" spans="4:13" ht="18" customHeight="1">
      <c r="D2" s="380" t="s">
        <v>92</v>
      </c>
      <c r="E2" s="380"/>
      <c r="F2" s="380"/>
      <c r="G2" s="380"/>
      <c r="H2" s="380"/>
      <c r="I2" s="380"/>
      <c r="J2" s="380"/>
      <c r="K2" s="380"/>
      <c r="L2" s="380"/>
      <c r="M2" s="380"/>
    </row>
    <row r="3" spans="4:13" ht="18" customHeight="1">
      <c r="D3" s="382" t="s">
        <v>992</v>
      </c>
      <c r="E3" s="382"/>
      <c r="F3" s="382"/>
      <c r="G3" s="382"/>
      <c r="H3" s="382"/>
      <c r="I3" s="382"/>
      <c r="J3" s="382"/>
      <c r="K3" s="382"/>
      <c r="L3" s="382"/>
      <c r="M3" s="382"/>
    </row>
    <row r="5" ht="14.25" customHeight="1" thickBot="1"/>
    <row r="6" spans="1:13" s="225" customFormat="1" ht="16.5" customHeight="1" thickBot="1">
      <c r="A6" s="224"/>
      <c r="B6" s="345" t="s">
        <v>1864</v>
      </c>
      <c r="C6" s="346"/>
      <c r="D6" s="346"/>
      <c r="E6" s="346"/>
      <c r="F6" s="347" t="s">
        <v>1654</v>
      </c>
      <c r="G6" s="348"/>
      <c r="H6" s="347" t="s">
        <v>91</v>
      </c>
      <c r="I6" s="349" t="s">
        <v>90</v>
      </c>
      <c r="J6" s="503" t="s">
        <v>85</v>
      </c>
      <c r="K6" s="504"/>
      <c r="L6" s="504"/>
      <c r="M6" s="505"/>
    </row>
    <row r="7" spans="2:13" ht="12.75" customHeight="1">
      <c r="B7" s="286" t="s">
        <v>76</v>
      </c>
      <c r="C7" s="280" t="s">
        <v>60</v>
      </c>
      <c r="D7" s="274" t="s">
        <v>61</v>
      </c>
      <c r="E7" s="277" t="s">
        <v>77</v>
      </c>
      <c r="F7" s="270"/>
      <c r="G7" s="8" t="s">
        <v>79</v>
      </c>
      <c r="H7" s="8" t="s">
        <v>80</v>
      </c>
      <c r="I7" s="18" t="s">
        <v>81</v>
      </c>
      <c r="J7" s="564" t="s">
        <v>1784</v>
      </c>
      <c r="K7" s="565"/>
      <c r="L7" s="558" t="s">
        <v>1243</v>
      </c>
      <c r="M7" s="559"/>
    </row>
    <row r="8" spans="2:13" ht="12.75" customHeight="1">
      <c r="B8" s="278"/>
      <c r="C8" s="281"/>
      <c r="D8" s="275"/>
      <c r="E8" s="280" t="s">
        <v>1326</v>
      </c>
      <c r="F8" s="280" t="s">
        <v>78</v>
      </c>
      <c r="G8" s="9" t="s">
        <v>82</v>
      </c>
      <c r="H8" s="9" t="s">
        <v>83</v>
      </c>
      <c r="I8" s="19" t="s">
        <v>84</v>
      </c>
      <c r="J8" s="566" t="s">
        <v>1783</v>
      </c>
      <c r="K8" s="277"/>
      <c r="L8" s="560" t="s">
        <v>1244</v>
      </c>
      <c r="M8" s="561"/>
    </row>
    <row r="9" spans="2:13" ht="12.75" customHeight="1">
      <c r="B9" s="279"/>
      <c r="C9" s="273"/>
      <c r="D9" s="276"/>
      <c r="E9" s="273"/>
      <c r="F9" s="273"/>
      <c r="G9" s="4" t="s">
        <v>93</v>
      </c>
      <c r="H9" s="4" t="s">
        <v>118</v>
      </c>
      <c r="I9" s="20" t="s">
        <v>101</v>
      </c>
      <c r="J9" s="567" t="s">
        <v>1246</v>
      </c>
      <c r="K9" s="568"/>
      <c r="L9" s="562" t="s">
        <v>1245</v>
      </c>
      <c r="M9" s="563"/>
    </row>
    <row r="10" spans="2:13" ht="12.75" customHeight="1">
      <c r="B10" s="287">
        <f>'IA'!B9</f>
        <v>18</v>
      </c>
      <c r="C10" s="317" t="s">
        <v>197</v>
      </c>
      <c r="D10" s="68" t="str">
        <f>VLOOKUP(C10,'ships name'!A142:B162,2,FALSE)</f>
        <v>HYUNDAI HONGKONG</v>
      </c>
      <c r="E10" s="317" t="s">
        <v>1657</v>
      </c>
      <c r="F10" s="317" t="s">
        <v>1640</v>
      </c>
      <c r="G10" s="308">
        <v>40665</v>
      </c>
      <c r="H10" s="308">
        <f>G10+1</f>
        <v>40666</v>
      </c>
      <c r="I10" s="297">
        <f>H10+1</f>
        <v>40667</v>
      </c>
      <c r="J10" s="293">
        <f>I10+14</f>
        <v>40681</v>
      </c>
      <c r="K10" s="308"/>
      <c r="L10" s="283">
        <f>I10+19</f>
        <v>40686</v>
      </c>
      <c r="M10" s="334"/>
    </row>
    <row r="11" spans="2:13" ht="12.75" customHeight="1">
      <c r="B11" s="287"/>
      <c r="C11" s="317"/>
      <c r="D11" s="67" t="str">
        <f>VLOOKUP(C10,'ships name'!A141:D162,3,FALSE)</f>
        <v>现代香港</v>
      </c>
      <c r="E11" s="317"/>
      <c r="F11" s="317"/>
      <c r="G11" s="302"/>
      <c r="H11" s="302"/>
      <c r="I11" s="290"/>
      <c r="J11" s="293"/>
      <c r="K11" s="308"/>
      <c r="L11" s="283"/>
      <c r="M11" s="334"/>
    </row>
    <row r="12" spans="2:13" ht="12.75" customHeight="1">
      <c r="B12" s="287">
        <f>B10+1</f>
        <v>19</v>
      </c>
      <c r="C12" s="317" t="s">
        <v>201</v>
      </c>
      <c r="D12" s="32" t="str">
        <f>VLOOKUP(C12,'ships name'!A142:B162,2,FALSE)</f>
        <v>HYUNDAI BUSAN</v>
      </c>
      <c r="E12" s="317" t="s">
        <v>1785</v>
      </c>
      <c r="F12" s="317" t="s">
        <v>1786</v>
      </c>
      <c r="G12" s="288">
        <f>G10+7</f>
        <v>40672</v>
      </c>
      <c r="H12" s="288">
        <f>H10+7</f>
        <v>40673</v>
      </c>
      <c r="I12" s="289">
        <f>I10+7</f>
        <v>40674</v>
      </c>
      <c r="J12" s="529">
        <f>J10+7</f>
        <v>40688</v>
      </c>
      <c r="K12" s="288"/>
      <c r="L12" s="392">
        <f>L10+7</f>
        <v>40693</v>
      </c>
      <c r="M12" s="391"/>
    </row>
    <row r="13" spans="2:13" ht="12.75" customHeight="1">
      <c r="B13" s="287"/>
      <c r="C13" s="317"/>
      <c r="D13" s="32" t="str">
        <f>VLOOKUP(C12,'ships name'!A142:C162,3,FALSE)</f>
        <v>现代釜山</v>
      </c>
      <c r="E13" s="317"/>
      <c r="F13" s="317"/>
      <c r="G13" s="317"/>
      <c r="H13" s="317"/>
      <c r="I13" s="282"/>
      <c r="J13" s="529"/>
      <c r="K13" s="288"/>
      <c r="L13" s="392"/>
      <c r="M13" s="391"/>
    </row>
    <row r="14" spans="2:13" ht="12.75" customHeight="1">
      <c r="B14" s="287">
        <f>B12+1</f>
        <v>20</v>
      </c>
      <c r="C14" s="317" t="s">
        <v>352</v>
      </c>
      <c r="D14" s="32" t="str">
        <f>VLOOKUP(C14,'ships name'!A142:B162,2,FALSE)</f>
        <v>HYUNDAI TOKYO</v>
      </c>
      <c r="E14" s="317" t="s">
        <v>1787</v>
      </c>
      <c r="F14" s="317" t="s">
        <v>1731</v>
      </c>
      <c r="G14" s="288">
        <f>G12+7</f>
        <v>40679</v>
      </c>
      <c r="H14" s="288">
        <f>H12+7</f>
        <v>40680</v>
      </c>
      <c r="I14" s="289">
        <f>I12+7</f>
        <v>40681</v>
      </c>
      <c r="J14" s="529">
        <f>J12+7</f>
        <v>40695</v>
      </c>
      <c r="K14" s="288"/>
      <c r="L14" s="392">
        <f>L12+7</f>
        <v>40700</v>
      </c>
      <c r="M14" s="391"/>
    </row>
    <row r="15" spans="2:13" ht="12.75" customHeight="1">
      <c r="B15" s="287"/>
      <c r="C15" s="317"/>
      <c r="D15" s="32" t="str">
        <f>VLOOKUP(C14,'ships name'!A142:C162,3,FALSE)</f>
        <v>现代东京</v>
      </c>
      <c r="E15" s="317"/>
      <c r="F15" s="317"/>
      <c r="G15" s="317"/>
      <c r="H15" s="317"/>
      <c r="I15" s="282"/>
      <c r="J15" s="529"/>
      <c r="K15" s="288"/>
      <c r="L15" s="392"/>
      <c r="M15" s="391"/>
    </row>
    <row r="16" spans="2:13" ht="12.75" customHeight="1">
      <c r="B16" s="287">
        <f>B14+1</f>
        <v>21</v>
      </c>
      <c r="C16" s="317" t="s">
        <v>433</v>
      </c>
      <c r="D16" s="32" t="str">
        <f>VLOOKUP(C16,'ships name'!A142:B162,2,FALSE)</f>
        <v>HYUNDAI COLOMBO</v>
      </c>
      <c r="E16" s="317" t="s">
        <v>1644</v>
      </c>
      <c r="F16" s="317" t="s">
        <v>1788</v>
      </c>
      <c r="G16" s="308">
        <f>G14+7</f>
        <v>40686</v>
      </c>
      <c r="H16" s="308">
        <f>H14+7</f>
        <v>40687</v>
      </c>
      <c r="I16" s="297">
        <f>I14+7</f>
        <v>40688</v>
      </c>
      <c r="J16" s="293">
        <f>J14+7</f>
        <v>40702</v>
      </c>
      <c r="K16" s="308"/>
      <c r="L16" s="283">
        <f>L14+7</f>
        <v>40707</v>
      </c>
      <c r="M16" s="334"/>
    </row>
    <row r="17" spans="2:13" ht="12.75" customHeight="1">
      <c r="B17" s="287"/>
      <c r="C17" s="317"/>
      <c r="D17" s="32" t="str">
        <f>VLOOKUP(C16,'ships name'!A142:C162,3,FALSE)</f>
        <v>现代科伦坡</v>
      </c>
      <c r="E17" s="317"/>
      <c r="F17" s="317"/>
      <c r="G17" s="302"/>
      <c r="H17" s="302"/>
      <c r="I17" s="290"/>
      <c r="J17" s="293"/>
      <c r="K17" s="308"/>
      <c r="L17" s="283"/>
      <c r="M17" s="334"/>
    </row>
    <row r="18" spans="2:13" ht="12.75" customHeight="1">
      <c r="B18" s="287">
        <f>B16+1</f>
        <v>22</v>
      </c>
      <c r="C18" s="317" t="s">
        <v>350</v>
      </c>
      <c r="D18" s="32" t="str">
        <f>VLOOKUP(C18,'ships name'!A142:B162,2,FALSE)</f>
        <v>HYUNDAI SINGAPORE</v>
      </c>
      <c r="E18" s="317" t="s">
        <v>1644</v>
      </c>
      <c r="F18" s="317" t="s">
        <v>1788</v>
      </c>
      <c r="G18" s="308">
        <f>G16+7</f>
        <v>40693</v>
      </c>
      <c r="H18" s="308">
        <f>H16+7</f>
        <v>40694</v>
      </c>
      <c r="I18" s="297">
        <f>I16+7</f>
        <v>40695</v>
      </c>
      <c r="J18" s="293">
        <f>J16+7</f>
        <v>40709</v>
      </c>
      <c r="K18" s="308"/>
      <c r="L18" s="283">
        <f>L16+7</f>
        <v>40714</v>
      </c>
      <c r="M18" s="334"/>
    </row>
    <row r="19" spans="2:13" ht="12.75" customHeight="1" thickBot="1">
      <c r="B19" s="509"/>
      <c r="C19" s="301"/>
      <c r="D19" s="47" t="str">
        <f>VLOOKUP(C18,'ships name'!A142:C162,3,FALSE)</f>
        <v>现代新加坡</v>
      </c>
      <c r="E19" s="301"/>
      <c r="F19" s="301"/>
      <c r="G19" s="309"/>
      <c r="H19" s="309"/>
      <c r="I19" s="298"/>
      <c r="J19" s="420"/>
      <c r="K19" s="430"/>
      <c r="L19" s="508"/>
      <c r="M19" s="431"/>
    </row>
    <row r="21" ht="14.25" customHeight="1" thickBot="1"/>
    <row r="22" spans="1:17" s="225" customFormat="1" ht="16.5" customHeight="1" thickBot="1">
      <c r="A22" s="224"/>
      <c r="B22" s="493" t="s">
        <v>1865</v>
      </c>
      <c r="C22" s="533"/>
      <c r="D22" s="533"/>
      <c r="E22" s="534"/>
      <c r="F22" s="556" t="s">
        <v>1654</v>
      </c>
      <c r="G22" s="557"/>
      <c r="H22" s="496" t="s">
        <v>1614</v>
      </c>
      <c r="I22" s="498" t="s">
        <v>90</v>
      </c>
      <c r="J22" s="443" t="s">
        <v>85</v>
      </c>
      <c r="K22" s="444"/>
      <c r="L22" s="444"/>
      <c r="M22" s="444"/>
      <c r="N22" s="444"/>
      <c r="O22" s="444"/>
      <c r="P22" s="444"/>
      <c r="Q22" s="445"/>
    </row>
    <row r="23" spans="2:17" ht="12.75" customHeight="1">
      <c r="B23" s="484" t="s">
        <v>76</v>
      </c>
      <c r="C23" s="481" t="s">
        <v>60</v>
      </c>
      <c r="D23" s="487" t="s">
        <v>61</v>
      </c>
      <c r="E23" s="490" t="s">
        <v>77</v>
      </c>
      <c r="F23" s="537"/>
      <c r="G23" s="78" t="s">
        <v>79</v>
      </c>
      <c r="H23" s="78" t="s">
        <v>80</v>
      </c>
      <c r="I23" s="79" t="s">
        <v>81</v>
      </c>
      <c r="J23" s="80" t="s">
        <v>107</v>
      </c>
      <c r="K23" s="81" t="s">
        <v>108</v>
      </c>
      <c r="L23" s="478" t="s">
        <v>60</v>
      </c>
      <c r="M23" s="554" t="s">
        <v>109</v>
      </c>
      <c r="N23" s="555"/>
      <c r="O23" s="83" t="s">
        <v>121</v>
      </c>
      <c r="P23" s="91" t="s">
        <v>820</v>
      </c>
      <c r="Q23" s="92" t="s">
        <v>821</v>
      </c>
    </row>
    <row r="24" spans="2:17" ht="12.75" customHeight="1">
      <c r="B24" s="485"/>
      <c r="C24" s="479"/>
      <c r="D24" s="488"/>
      <c r="E24" s="481" t="s">
        <v>1326</v>
      </c>
      <c r="F24" s="481" t="s">
        <v>78</v>
      </c>
      <c r="G24" s="84" t="s">
        <v>82</v>
      </c>
      <c r="H24" s="84" t="s">
        <v>83</v>
      </c>
      <c r="I24" s="85" t="s">
        <v>84</v>
      </c>
      <c r="J24" s="482" t="s">
        <v>110</v>
      </c>
      <c r="K24" s="86" t="s">
        <v>111</v>
      </c>
      <c r="L24" s="479"/>
      <c r="M24" s="474" t="s">
        <v>112</v>
      </c>
      <c r="N24" s="487"/>
      <c r="O24" s="476" t="s">
        <v>122</v>
      </c>
      <c r="P24" s="87" t="s">
        <v>818</v>
      </c>
      <c r="Q24" s="85" t="s">
        <v>819</v>
      </c>
    </row>
    <row r="25" spans="2:17" ht="12.75" customHeight="1">
      <c r="B25" s="486"/>
      <c r="C25" s="480"/>
      <c r="D25" s="489"/>
      <c r="E25" s="480"/>
      <c r="F25" s="480"/>
      <c r="G25" s="136" t="s">
        <v>1471</v>
      </c>
      <c r="H25" s="136" t="s">
        <v>1472</v>
      </c>
      <c r="I25" s="94" t="s">
        <v>1472</v>
      </c>
      <c r="J25" s="483"/>
      <c r="K25" s="137" t="s">
        <v>1568</v>
      </c>
      <c r="L25" s="480"/>
      <c r="M25" s="538"/>
      <c r="N25" s="489"/>
      <c r="O25" s="477"/>
      <c r="P25" s="93" t="s">
        <v>822</v>
      </c>
      <c r="Q25" s="94" t="s">
        <v>823</v>
      </c>
    </row>
    <row r="26" spans="2:17" ht="12.75" customHeight="1">
      <c r="B26" s="465">
        <f>B10</f>
        <v>18</v>
      </c>
      <c r="C26" s="467" t="str">
        <f>'IA'!C9</f>
        <v>ADU</v>
      </c>
      <c r="D26" s="88" t="str">
        <f>'IA'!D9</f>
        <v>APL DUBAI</v>
      </c>
      <c r="E26" s="464" t="str">
        <f>'IA'!E9</f>
        <v>002S</v>
      </c>
      <c r="F26" s="464" t="str">
        <f>'IA'!F9</f>
        <v>003N</v>
      </c>
      <c r="G26" s="450">
        <f>'IA'!G9</f>
        <v>40669</v>
      </c>
      <c r="H26" s="450">
        <f>'IA'!H9</f>
        <v>40669</v>
      </c>
      <c r="I26" s="459">
        <f>'IA'!I9</f>
        <v>40670</v>
      </c>
      <c r="J26" s="460" t="s">
        <v>1470</v>
      </c>
      <c r="K26" s="450">
        <f>I26+6</f>
        <v>40676</v>
      </c>
      <c r="L26" s="461" t="s">
        <v>1789</v>
      </c>
      <c r="M26" s="546" t="str">
        <f>VLOOKUP(L26,'ships name'!$F$124:$I$134,2,FALSE)</f>
        <v>HYUNDAI LONG BEACH</v>
      </c>
      <c r="N26" s="547"/>
      <c r="O26" s="455" t="s">
        <v>1637</v>
      </c>
      <c r="P26" s="457">
        <f>I26+18</f>
        <v>40688</v>
      </c>
      <c r="Q26" s="459">
        <f>I26+19</f>
        <v>40689</v>
      </c>
    </row>
    <row r="27" spans="2:17" ht="12.75" customHeight="1">
      <c r="B27" s="465"/>
      <c r="C27" s="454"/>
      <c r="D27" s="88" t="str">
        <f>'IA'!D10</f>
        <v>美总迪拜</v>
      </c>
      <c r="E27" s="462"/>
      <c r="F27" s="462"/>
      <c r="G27" s="454"/>
      <c r="H27" s="454"/>
      <c r="I27" s="468"/>
      <c r="J27" s="469"/>
      <c r="K27" s="454"/>
      <c r="L27" s="454"/>
      <c r="M27" s="573"/>
      <c r="N27" s="574"/>
      <c r="O27" s="468"/>
      <c r="P27" s="469"/>
      <c r="Q27" s="468"/>
    </row>
    <row r="28" spans="2:17" ht="12.75" customHeight="1">
      <c r="B28" s="465">
        <f>B12</f>
        <v>19</v>
      </c>
      <c r="C28" s="464" t="str">
        <f>'IA'!C13</f>
        <v>JFK</v>
      </c>
      <c r="D28" s="89" t="str">
        <f>'IA'!D13</f>
        <v>APL KENNEDY</v>
      </c>
      <c r="E28" s="464" t="str">
        <f>'IA'!E13</f>
        <v>217S</v>
      </c>
      <c r="F28" s="571" t="str">
        <f>'IA'!F13</f>
        <v>218N</v>
      </c>
      <c r="G28" s="569">
        <f>'IA'!G13</f>
        <v>40676</v>
      </c>
      <c r="H28" s="569">
        <f>'IA'!H13</f>
        <v>40676</v>
      </c>
      <c r="I28" s="459">
        <f>'IA'!I13</f>
        <v>40677</v>
      </c>
      <c r="J28" s="460" t="s">
        <v>1470</v>
      </c>
      <c r="K28" s="450">
        <f>I28+6</f>
        <v>40683</v>
      </c>
      <c r="L28" s="461" t="s">
        <v>34</v>
      </c>
      <c r="M28" s="546" t="str">
        <f>VLOOKUP(L28,'ships name'!$F$124:$I$134,2,FALSE)</f>
        <v>HYUNDAI OAKLAND</v>
      </c>
      <c r="N28" s="547"/>
      <c r="O28" s="455" t="s">
        <v>1790</v>
      </c>
      <c r="P28" s="457">
        <f>I28+18</f>
        <v>40695</v>
      </c>
      <c r="Q28" s="459">
        <f>I28+19</f>
        <v>40696</v>
      </c>
    </row>
    <row r="29" spans="2:17" ht="12.75" customHeight="1">
      <c r="B29" s="465"/>
      <c r="C29" s="462"/>
      <c r="D29" s="89" t="str">
        <f>'IA'!D14</f>
        <v>美总肯尼迪</v>
      </c>
      <c r="E29" s="462"/>
      <c r="F29" s="572"/>
      <c r="G29" s="570"/>
      <c r="H29" s="570"/>
      <c r="I29" s="468"/>
      <c r="J29" s="469"/>
      <c r="K29" s="454"/>
      <c r="L29" s="454"/>
      <c r="M29" s="573"/>
      <c r="N29" s="574"/>
      <c r="O29" s="468"/>
      <c r="P29" s="469"/>
      <c r="Q29" s="468"/>
    </row>
    <row r="30" spans="2:17" ht="12.75" customHeight="1">
      <c r="B30" s="465">
        <f>B14</f>
        <v>20</v>
      </c>
      <c r="C30" s="467" t="str">
        <f>'IA'!C15</f>
        <v>TKY</v>
      </c>
      <c r="D30" s="89" t="str">
        <f>'IA'!D15</f>
        <v>APL TOKYO</v>
      </c>
      <c r="E30" s="462" t="str">
        <f>'IA'!E15</f>
        <v>018S</v>
      </c>
      <c r="F30" s="462" t="str">
        <f>'IA'!F15</f>
        <v>019N</v>
      </c>
      <c r="G30" s="450">
        <f>'IA'!G15</f>
        <v>40683</v>
      </c>
      <c r="H30" s="450">
        <f>'IA'!H15</f>
        <v>40683</v>
      </c>
      <c r="I30" s="459">
        <f>'IA'!I15</f>
        <v>40684</v>
      </c>
      <c r="J30" s="460" t="s">
        <v>1470</v>
      </c>
      <c r="K30" s="450">
        <f>I30+6</f>
        <v>40690</v>
      </c>
      <c r="L30" s="472" t="s">
        <v>195</v>
      </c>
      <c r="M30" s="546" t="str">
        <f>VLOOKUP(L30,'ships name'!$F$124:$I$134,2,FALSE)</f>
        <v>HYUNDAI SHANGHAI</v>
      </c>
      <c r="N30" s="547"/>
      <c r="O30" s="470" t="s">
        <v>1639</v>
      </c>
      <c r="P30" s="457">
        <f>I30+18</f>
        <v>40702</v>
      </c>
      <c r="Q30" s="459">
        <f>I30+19</f>
        <v>40703</v>
      </c>
    </row>
    <row r="31" spans="2:17" ht="12.75" customHeight="1">
      <c r="B31" s="465"/>
      <c r="C31" s="454"/>
      <c r="D31" s="89" t="str">
        <f>'IA'!D16</f>
        <v>美总东京</v>
      </c>
      <c r="E31" s="462"/>
      <c r="F31" s="462"/>
      <c r="G31" s="454"/>
      <c r="H31" s="454"/>
      <c r="I31" s="468"/>
      <c r="J31" s="469"/>
      <c r="K31" s="454"/>
      <c r="L31" s="462"/>
      <c r="M31" s="573"/>
      <c r="N31" s="574"/>
      <c r="O31" s="471"/>
      <c r="P31" s="469"/>
      <c r="Q31" s="468"/>
    </row>
    <row r="32" spans="2:17" ht="12.75" customHeight="1">
      <c r="B32" s="465">
        <f>B16</f>
        <v>21</v>
      </c>
      <c r="C32" s="467" t="str">
        <f>'IA'!C17</f>
        <v>LBY</v>
      </c>
      <c r="D32" s="88" t="str">
        <f>'IA'!D17</f>
        <v>APL LIBERTY</v>
      </c>
      <c r="E32" s="462" t="str">
        <f>'IA'!E17</f>
        <v>043S</v>
      </c>
      <c r="F32" s="462" t="str">
        <f>'IA'!F17</f>
        <v>044N</v>
      </c>
      <c r="G32" s="450">
        <f>'IA'!G17</f>
        <v>40690</v>
      </c>
      <c r="H32" s="450">
        <f>'IA'!H17</f>
        <v>40690</v>
      </c>
      <c r="I32" s="459">
        <f>'IA'!I17</f>
        <v>40691</v>
      </c>
      <c r="J32" s="460" t="s">
        <v>1470</v>
      </c>
      <c r="K32" s="450">
        <f>I32+6</f>
        <v>40697</v>
      </c>
      <c r="L32" s="472" t="s">
        <v>36</v>
      </c>
      <c r="M32" s="550" t="str">
        <f>VLOOKUP(L32,'ships name'!$F$124:$I$134,2,FALSE)</f>
        <v>HYUNDAI NEW YORK</v>
      </c>
      <c r="N32" s="551"/>
      <c r="O32" s="470" t="s">
        <v>1790</v>
      </c>
      <c r="P32" s="457">
        <f>I32+18</f>
        <v>40709</v>
      </c>
      <c r="Q32" s="459">
        <f>I32+19</f>
        <v>40710</v>
      </c>
    </row>
    <row r="33" spans="2:17" ht="12.75" customHeight="1">
      <c r="B33" s="465"/>
      <c r="C33" s="454"/>
      <c r="D33" s="88" t="str">
        <f>'IA'!D18</f>
        <v>美总自由</v>
      </c>
      <c r="E33" s="462"/>
      <c r="F33" s="462"/>
      <c r="G33" s="454"/>
      <c r="H33" s="454"/>
      <c r="I33" s="468"/>
      <c r="J33" s="469"/>
      <c r="K33" s="454"/>
      <c r="L33" s="462"/>
      <c r="M33" s="552"/>
      <c r="N33" s="553"/>
      <c r="O33" s="471"/>
      <c r="P33" s="469"/>
      <c r="Q33" s="468"/>
    </row>
    <row r="34" spans="2:17" ht="12.75" customHeight="1">
      <c r="B34" s="465">
        <f>B18</f>
        <v>22</v>
      </c>
      <c r="C34" s="467" t="str">
        <f>'IA'!C19</f>
        <v>POY</v>
      </c>
      <c r="D34" s="181" t="str">
        <f>'IA'!D19</f>
        <v>MOL PRIORITY</v>
      </c>
      <c r="E34" s="462" t="str">
        <f>'IA'!E19</f>
        <v>056S</v>
      </c>
      <c r="F34" s="462" t="str">
        <f>'IA'!F19</f>
        <v>057N</v>
      </c>
      <c r="G34" s="450">
        <f>'IA'!G19</f>
        <v>40697</v>
      </c>
      <c r="H34" s="450">
        <f>'IA'!H19</f>
        <v>40697</v>
      </c>
      <c r="I34" s="459">
        <f>'IA'!I19</f>
        <v>40698</v>
      </c>
      <c r="J34" s="460" t="s">
        <v>1470</v>
      </c>
      <c r="K34" s="450">
        <f>I34+6</f>
        <v>40704</v>
      </c>
      <c r="L34" s="461" t="s">
        <v>349</v>
      </c>
      <c r="M34" s="546" t="str">
        <f>VLOOKUP(L34,'ships name'!$F$124:$I$134,2,FALSE)</f>
        <v>HYUNDAI JAKARTA</v>
      </c>
      <c r="N34" s="547"/>
      <c r="O34" s="455" t="s">
        <v>1651</v>
      </c>
      <c r="P34" s="457">
        <f>I34+18</f>
        <v>40716</v>
      </c>
      <c r="Q34" s="459">
        <f>I34+19</f>
        <v>40717</v>
      </c>
    </row>
    <row r="35" spans="2:17" ht="12.75" customHeight="1" thickBot="1">
      <c r="B35" s="466"/>
      <c r="C35" s="451"/>
      <c r="D35" s="90" t="str">
        <f>'IA'!D20</f>
        <v>商船三井优先</v>
      </c>
      <c r="E35" s="463"/>
      <c r="F35" s="463"/>
      <c r="G35" s="451"/>
      <c r="H35" s="451"/>
      <c r="I35" s="456"/>
      <c r="J35" s="458"/>
      <c r="K35" s="451"/>
      <c r="L35" s="451"/>
      <c r="M35" s="548"/>
      <c r="N35" s="549"/>
      <c r="O35" s="456"/>
      <c r="P35" s="458"/>
      <c r="Q35" s="456"/>
    </row>
    <row r="37" spans="1:3" ht="14.25" customHeight="1" thickBot="1">
      <c r="A37"/>
      <c r="B37"/>
      <c r="C37"/>
    </row>
    <row r="38" spans="2:21" s="225" customFormat="1" ht="16.5" customHeight="1" thickBot="1">
      <c r="B38" s="493" t="s">
        <v>1866</v>
      </c>
      <c r="C38" s="533"/>
      <c r="D38" s="533"/>
      <c r="E38" s="534"/>
      <c r="F38" s="535" t="s">
        <v>1654</v>
      </c>
      <c r="G38" s="536"/>
      <c r="H38" s="496" t="s">
        <v>1614</v>
      </c>
      <c r="I38" s="498" t="s">
        <v>90</v>
      </c>
      <c r="J38" s="443" t="s">
        <v>85</v>
      </c>
      <c r="K38" s="444"/>
      <c r="L38" s="444"/>
      <c r="M38" s="444"/>
      <c r="N38" s="444"/>
      <c r="O38" s="444"/>
      <c r="P38" s="444"/>
      <c r="Q38" s="445"/>
      <c r="R38" s="230"/>
      <c r="S38" s="230"/>
      <c r="T38" s="230"/>
      <c r="U38" s="230"/>
    </row>
    <row r="39" spans="1:17" ht="13.5" customHeight="1">
      <c r="A39"/>
      <c r="B39" s="484" t="s">
        <v>76</v>
      </c>
      <c r="C39" s="481" t="s">
        <v>60</v>
      </c>
      <c r="D39" s="487" t="s">
        <v>61</v>
      </c>
      <c r="E39" s="490" t="s">
        <v>77</v>
      </c>
      <c r="F39" s="537"/>
      <c r="G39" s="78" t="s">
        <v>79</v>
      </c>
      <c r="H39" s="78" t="s">
        <v>80</v>
      </c>
      <c r="I39" s="79" t="s">
        <v>81</v>
      </c>
      <c r="J39" s="211" t="s">
        <v>107</v>
      </c>
      <c r="K39" s="212" t="s">
        <v>108</v>
      </c>
      <c r="L39" s="479" t="s">
        <v>60</v>
      </c>
      <c r="M39" s="539" t="s">
        <v>109</v>
      </c>
      <c r="N39" s="492"/>
      <c r="O39" s="213" t="s">
        <v>121</v>
      </c>
      <c r="P39" s="174" t="s">
        <v>1627</v>
      </c>
      <c r="Q39" s="24" t="s">
        <v>1618</v>
      </c>
    </row>
    <row r="40" spans="1:17" ht="13.5" customHeight="1">
      <c r="A40"/>
      <c r="B40" s="485"/>
      <c r="C40" s="479"/>
      <c r="D40" s="488"/>
      <c r="E40" s="481" t="s">
        <v>1615</v>
      </c>
      <c r="F40" s="481" t="s">
        <v>78</v>
      </c>
      <c r="G40" s="84" t="s">
        <v>82</v>
      </c>
      <c r="H40" s="84" t="s">
        <v>83</v>
      </c>
      <c r="I40" s="85" t="s">
        <v>84</v>
      </c>
      <c r="J40" s="482" t="s">
        <v>110</v>
      </c>
      <c r="K40" s="86" t="s">
        <v>111</v>
      </c>
      <c r="L40" s="479"/>
      <c r="M40" s="474" t="s">
        <v>112</v>
      </c>
      <c r="N40" s="487"/>
      <c r="O40" s="476" t="s">
        <v>122</v>
      </c>
      <c r="P40" s="87" t="s">
        <v>1626</v>
      </c>
      <c r="Q40" s="85" t="s">
        <v>1617</v>
      </c>
    </row>
    <row r="41" spans="1:17" ht="13.5" customHeight="1">
      <c r="A41"/>
      <c r="B41" s="486"/>
      <c r="C41" s="480"/>
      <c r="D41" s="489"/>
      <c r="E41" s="480"/>
      <c r="F41" s="480"/>
      <c r="G41" s="136" t="s">
        <v>1616</v>
      </c>
      <c r="H41" s="136" t="s">
        <v>1655</v>
      </c>
      <c r="I41" s="94" t="s">
        <v>1655</v>
      </c>
      <c r="J41" s="483"/>
      <c r="K41" s="137" t="s">
        <v>101</v>
      </c>
      <c r="L41" s="480"/>
      <c r="M41" s="538"/>
      <c r="N41" s="489"/>
      <c r="O41" s="477"/>
      <c r="P41" s="93" t="s">
        <v>1659</v>
      </c>
      <c r="Q41" s="94" t="s">
        <v>1660</v>
      </c>
    </row>
    <row r="42" spans="1:17" ht="13.5" customHeight="1">
      <c r="A42"/>
      <c r="B42" s="465">
        <v>9</v>
      </c>
      <c r="C42" s="467" t="str">
        <f aca="true" t="shared" si="0" ref="C42:I42">C26</f>
        <v>ADU</v>
      </c>
      <c r="D42" s="88" t="str">
        <f t="shared" si="0"/>
        <v>APL DUBAI</v>
      </c>
      <c r="E42" s="464" t="str">
        <f t="shared" si="0"/>
        <v>002S</v>
      </c>
      <c r="F42" s="464" t="str">
        <f t="shared" si="0"/>
        <v>003N</v>
      </c>
      <c r="G42" s="450">
        <f t="shared" si="0"/>
        <v>40669</v>
      </c>
      <c r="H42" s="450">
        <f t="shared" si="0"/>
        <v>40669</v>
      </c>
      <c r="I42" s="459">
        <f t="shared" si="0"/>
        <v>40670</v>
      </c>
      <c r="J42" s="460" t="s">
        <v>1656</v>
      </c>
      <c r="K42" s="450">
        <f>I42+6</f>
        <v>40676</v>
      </c>
      <c r="L42" s="473" t="s">
        <v>1625</v>
      </c>
      <c r="M42" s="540" t="str">
        <f>VLOOKUP(L42,'ships name'!$F$144:$I$148,2,FALSE)</f>
        <v>APL SINGAPORE</v>
      </c>
      <c r="N42" s="541"/>
      <c r="O42" s="455" t="s">
        <v>1661</v>
      </c>
      <c r="P42" s="457">
        <f>I42+16</f>
        <v>40686</v>
      </c>
      <c r="Q42" s="459">
        <f>I42+19</f>
        <v>40689</v>
      </c>
    </row>
    <row r="43" spans="1:17" ht="13.5" customHeight="1">
      <c r="A43"/>
      <c r="B43" s="465"/>
      <c r="C43" s="454"/>
      <c r="D43" s="88" t="str">
        <f>D27</f>
        <v>美总迪拜</v>
      </c>
      <c r="E43" s="462"/>
      <c r="F43" s="462"/>
      <c r="G43" s="454"/>
      <c r="H43" s="454"/>
      <c r="I43" s="468"/>
      <c r="J43" s="469"/>
      <c r="K43" s="454"/>
      <c r="L43" s="454"/>
      <c r="M43" s="542"/>
      <c r="N43" s="543"/>
      <c r="O43" s="468"/>
      <c r="P43" s="469"/>
      <c r="Q43" s="468"/>
    </row>
    <row r="44" spans="1:17" ht="13.5" customHeight="1">
      <c r="A44"/>
      <c r="B44" s="465">
        <v>10</v>
      </c>
      <c r="C44" s="467" t="str">
        <f>C28</f>
        <v>JFK</v>
      </c>
      <c r="D44" s="88" t="str">
        <f aca="true" t="shared" si="1" ref="D44:I51">D28</f>
        <v>APL KENNEDY</v>
      </c>
      <c r="E44" s="464" t="str">
        <f t="shared" si="1"/>
        <v>217S</v>
      </c>
      <c r="F44" s="464" t="str">
        <f t="shared" si="1"/>
        <v>218N</v>
      </c>
      <c r="G44" s="450">
        <f t="shared" si="1"/>
        <v>40676</v>
      </c>
      <c r="H44" s="450">
        <f t="shared" si="1"/>
        <v>40676</v>
      </c>
      <c r="I44" s="459">
        <f t="shared" si="1"/>
        <v>40677</v>
      </c>
      <c r="J44" s="460" t="s">
        <v>1656</v>
      </c>
      <c r="K44" s="450">
        <f>I44+6</f>
        <v>40683</v>
      </c>
      <c r="L44" s="461" t="s">
        <v>1619</v>
      </c>
      <c r="M44" s="540" t="str">
        <f>VLOOKUP(L44,'ships name'!$F$144:$I$148,2,FALSE)</f>
        <v>APL KOREA</v>
      </c>
      <c r="N44" s="541"/>
      <c r="O44" s="455" t="s">
        <v>1624</v>
      </c>
      <c r="P44" s="457">
        <f>P42+7</f>
        <v>40693</v>
      </c>
      <c r="Q44" s="459">
        <f>Q42+7</f>
        <v>40696</v>
      </c>
    </row>
    <row r="45" spans="1:17" ht="13.5" customHeight="1">
      <c r="A45"/>
      <c r="B45" s="465"/>
      <c r="C45" s="454"/>
      <c r="D45" s="88" t="str">
        <f t="shared" si="1"/>
        <v>美总肯尼迪</v>
      </c>
      <c r="E45" s="462"/>
      <c r="F45" s="462"/>
      <c r="G45" s="454"/>
      <c r="H45" s="454"/>
      <c r="I45" s="468"/>
      <c r="J45" s="469"/>
      <c r="K45" s="454"/>
      <c r="L45" s="454"/>
      <c r="M45" s="542"/>
      <c r="N45" s="543"/>
      <c r="O45" s="468"/>
      <c r="P45" s="469"/>
      <c r="Q45" s="468"/>
    </row>
    <row r="46" spans="1:17" ht="13.5" customHeight="1">
      <c r="A46"/>
      <c r="B46" s="465">
        <v>11</v>
      </c>
      <c r="C46" s="467" t="str">
        <f>C30</f>
        <v>TKY</v>
      </c>
      <c r="D46" s="88" t="str">
        <f t="shared" si="1"/>
        <v>APL TOKYO</v>
      </c>
      <c r="E46" s="464" t="str">
        <f t="shared" si="1"/>
        <v>018S</v>
      </c>
      <c r="F46" s="464" t="str">
        <f t="shared" si="1"/>
        <v>019N</v>
      </c>
      <c r="G46" s="450">
        <f t="shared" si="1"/>
        <v>40683</v>
      </c>
      <c r="H46" s="450">
        <f t="shared" si="1"/>
        <v>40683</v>
      </c>
      <c r="I46" s="459">
        <f t="shared" si="1"/>
        <v>40684</v>
      </c>
      <c r="J46" s="460" t="s">
        <v>1656</v>
      </c>
      <c r="K46" s="450">
        <f>I46+6</f>
        <v>40690</v>
      </c>
      <c r="L46" s="472" t="s">
        <v>1620</v>
      </c>
      <c r="M46" s="540" t="str">
        <f>VLOOKUP(L46,'ships name'!$F$144:$I$148,2,FALSE)</f>
        <v>APL THAILAND</v>
      </c>
      <c r="N46" s="541"/>
      <c r="O46" s="470" t="s">
        <v>1622</v>
      </c>
      <c r="P46" s="457">
        <f>P44+7</f>
        <v>40700</v>
      </c>
      <c r="Q46" s="459">
        <f>Q44+7</f>
        <v>40703</v>
      </c>
    </row>
    <row r="47" spans="1:17" ht="13.5" customHeight="1">
      <c r="A47"/>
      <c r="B47" s="465"/>
      <c r="C47" s="454"/>
      <c r="D47" s="88" t="str">
        <f t="shared" si="1"/>
        <v>美总东京</v>
      </c>
      <c r="E47" s="462"/>
      <c r="F47" s="462"/>
      <c r="G47" s="454"/>
      <c r="H47" s="454"/>
      <c r="I47" s="468"/>
      <c r="J47" s="469"/>
      <c r="K47" s="454"/>
      <c r="L47" s="462"/>
      <c r="M47" s="542"/>
      <c r="N47" s="543"/>
      <c r="O47" s="471"/>
      <c r="P47" s="469"/>
      <c r="Q47" s="468"/>
    </row>
    <row r="48" spans="1:17" ht="13.5" customHeight="1">
      <c r="A48"/>
      <c r="B48" s="465">
        <v>12</v>
      </c>
      <c r="C48" s="467" t="str">
        <f>C32</f>
        <v>LBY</v>
      </c>
      <c r="D48" s="88" t="str">
        <f t="shared" si="1"/>
        <v>APL LIBERTY</v>
      </c>
      <c r="E48" s="464" t="str">
        <f t="shared" si="1"/>
        <v>043S</v>
      </c>
      <c r="F48" s="464" t="str">
        <f t="shared" si="1"/>
        <v>044N</v>
      </c>
      <c r="G48" s="450">
        <f t="shared" si="1"/>
        <v>40690</v>
      </c>
      <c r="H48" s="450">
        <f t="shared" si="1"/>
        <v>40690</v>
      </c>
      <c r="I48" s="459">
        <f t="shared" si="1"/>
        <v>40691</v>
      </c>
      <c r="J48" s="460" t="s">
        <v>1656</v>
      </c>
      <c r="K48" s="450">
        <f>I48+6</f>
        <v>40697</v>
      </c>
      <c r="L48" s="461" t="s">
        <v>1621</v>
      </c>
      <c r="M48" s="540" t="str">
        <f>VLOOKUP(L48,'ships name'!$F$144:$I$148,2,FALSE)</f>
        <v>APL CHINA</v>
      </c>
      <c r="N48" s="541"/>
      <c r="O48" s="455" t="s">
        <v>1791</v>
      </c>
      <c r="P48" s="457">
        <f>P46+7</f>
        <v>40707</v>
      </c>
      <c r="Q48" s="459">
        <f>Q46+7</f>
        <v>40710</v>
      </c>
    </row>
    <row r="49" spans="1:17" ht="13.5" customHeight="1">
      <c r="A49"/>
      <c r="B49" s="465"/>
      <c r="C49" s="454"/>
      <c r="D49" s="88" t="str">
        <f t="shared" si="1"/>
        <v>美总自由</v>
      </c>
      <c r="E49" s="462"/>
      <c r="F49" s="462"/>
      <c r="G49" s="454"/>
      <c r="H49" s="454"/>
      <c r="I49" s="468"/>
      <c r="J49" s="469"/>
      <c r="K49" s="454"/>
      <c r="L49" s="454"/>
      <c r="M49" s="542"/>
      <c r="N49" s="543"/>
      <c r="O49" s="468"/>
      <c r="P49" s="469"/>
      <c r="Q49" s="468"/>
    </row>
    <row r="50" spans="1:17" ht="13.5" customHeight="1">
      <c r="A50"/>
      <c r="B50" s="465">
        <v>13</v>
      </c>
      <c r="C50" s="467" t="str">
        <f>C34</f>
        <v>POY</v>
      </c>
      <c r="D50" s="88" t="str">
        <f t="shared" si="1"/>
        <v>MOL PRIORITY</v>
      </c>
      <c r="E50" s="464" t="str">
        <f t="shared" si="1"/>
        <v>056S</v>
      </c>
      <c r="F50" s="464" t="str">
        <f t="shared" si="1"/>
        <v>057N</v>
      </c>
      <c r="G50" s="450">
        <f t="shared" si="1"/>
        <v>40697</v>
      </c>
      <c r="H50" s="450">
        <f t="shared" si="1"/>
        <v>40697</v>
      </c>
      <c r="I50" s="459">
        <f t="shared" si="1"/>
        <v>40698</v>
      </c>
      <c r="J50" s="460" t="s">
        <v>1656</v>
      </c>
      <c r="K50" s="450">
        <f>I50+6</f>
        <v>40704</v>
      </c>
      <c r="L50" s="461" t="s">
        <v>1623</v>
      </c>
      <c r="M50" s="540" t="str">
        <f>VLOOKUP(L50,'ships name'!$F$144:$I$148,2,FALSE)</f>
        <v>APL PHILIPPINES</v>
      </c>
      <c r="N50" s="541"/>
      <c r="O50" s="455" t="s">
        <v>1661</v>
      </c>
      <c r="P50" s="457">
        <f>P48+7</f>
        <v>40714</v>
      </c>
      <c r="Q50" s="459">
        <f>Q48+7</f>
        <v>40717</v>
      </c>
    </row>
    <row r="51" spans="1:17" ht="13.5" customHeight="1" thickBot="1">
      <c r="A51"/>
      <c r="B51" s="466"/>
      <c r="C51" s="451"/>
      <c r="D51" s="216" t="str">
        <f t="shared" si="1"/>
        <v>商船三井优先</v>
      </c>
      <c r="E51" s="463"/>
      <c r="F51" s="463"/>
      <c r="G51" s="451"/>
      <c r="H51" s="451"/>
      <c r="I51" s="456"/>
      <c r="J51" s="458"/>
      <c r="K51" s="451"/>
      <c r="L51" s="451"/>
      <c r="M51" s="544"/>
      <c r="N51" s="545"/>
      <c r="O51" s="456"/>
      <c r="P51" s="458"/>
      <c r="Q51" s="456"/>
    </row>
    <row r="52" spans="1:3" ht="14.25" customHeight="1">
      <c r="A52"/>
      <c r="B52"/>
      <c r="C52"/>
    </row>
    <row r="53" spans="1:3" ht="14.25" customHeight="1">
      <c r="A53"/>
      <c r="B53"/>
      <c r="C53"/>
    </row>
    <row r="54" spans="1:3" ht="14.25" customHeight="1">
      <c r="A54"/>
      <c r="B54"/>
      <c r="C54"/>
    </row>
    <row r="55" spans="1:3" ht="14.25" customHeight="1">
      <c r="A55"/>
      <c r="B55"/>
      <c r="C55"/>
    </row>
    <row r="56" spans="1:3" ht="14.25" customHeight="1">
      <c r="A56"/>
      <c r="B56"/>
      <c r="C56"/>
    </row>
    <row r="57" spans="1:3" ht="14.25" customHeight="1">
      <c r="A57"/>
      <c r="B57"/>
      <c r="C57"/>
    </row>
    <row r="58" spans="1:3" ht="14.25" customHeight="1">
      <c r="A58"/>
      <c r="B58"/>
      <c r="C58"/>
    </row>
  </sheetData>
  <mergeCells count="233">
    <mergeCell ref="H50:H51"/>
    <mergeCell ref="G50:G51"/>
    <mergeCell ref="I50:I51"/>
    <mergeCell ref="P50:P51"/>
    <mergeCell ref="J50:J51"/>
    <mergeCell ref="O50:O51"/>
    <mergeCell ref="K50:K51"/>
    <mergeCell ref="L50:L51"/>
    <mergeCell ref="B50:B51"/>
    <mergeCell ref="C50:C51"/>
    <mergeCell ref="E50:E51"/>
    <mergeCell ref="F50:F51"/>
    <mergeCell ref="L46:L47"/>
    <mergeCell ref="B48:B49"/>
    <mergeCell ref="C48:C49"/>
    <mergeCell ref="E48:E49"/>
    <mergeCell ref="F48:F49"/>
    <mergeCell ref="H48:H49"/>
    <mergeCell ref="G48:G49"/>
    <mergeCell ref="I48:I49"/>
    <mergeCell ref="J48:J49"/>
    <mergeCell ref="H46:H47"/>
    <mergeCell ref="G46:G47"/>
    <mergeCell ref="I46:I47"/>
    <mergeCell ref="J46:J47"/>
    <mergeCell ref="B46:B47"/>
    <mergeCell ref="C46:C47"/>
    <mergeCell ref="E46:E47"/>
    <mergeCell ref="F46:F47"/>
    <mergeCell ref="P42:P43"/>
    <mergeCell ref="B44:B45"/>
    <mergeCell ref="C44:C45"/>
    <mergeCell ref="E44:E45"/>
    <mergeCell ref="F44:F45"/>
    <mergeCell ref="H44:H45"/>
    <mergeCell ref="G44:G45"/>
    <mergeCell ref="I44:I45"/>
    <mergeCell ref="J44:J45"/>
    <mergeCell ref="O44:O45"/>
    <mergeCell ref="O42:O43"/>
    <mergeCell ref="K42:K43"/>
    <mergeCell ref="L42:L43"/>
    <mergeCell ref="M42:N43"/>
    <mergeCell ref="H42:H43"/>
    <mergeCell ref="G42:G43"/>
    <mergeCell ref="I42:I43"/>
    <mergeCell ref="J42:J43"/>
    <mergeCell ref="B42:B43"/>
    <mergeCell ref="C42:C43"/>
    <mergeCell ref="E42:E43"/>
    <mergeCell ref="F42:F43"/>
    <mergeCell ref="F40:F41"/>
    <mergeCell ref="E40:E41"/>
    <mergeCell ref="L39:L41"/>
    <mergeCell ref="J40:J41"/>
    <mergeCell ref="J26:J27"/>
    <mergeCell ref="L23:L25"/>
    <mergeCell ref="J24:J25"/>
    <mergeCell ref="K26:K27"/>
    <mergeCell ref="L26:L27"/>
    <mergeCell ref="P26:P27"/>
    <mergeCell ref="Q26:Q27"/>
    <mergeCell ref="K28:K29"/>
    <mergeCell ref="L28:L29"/>
    <mergeCell ref="O28:O29"/>
    <mergeCell ref="P28:P29"/>
    <mergeCell ref="Q28:Q29"/>
    <mergeCell ref="O26:O27"/>
    <mergeCell ref="M26:N27"/>
    <mergeCell ref="Q30:Q31"/>
    <mergeCell ref="J30:J31"/>
    <mergeCell ref="J28:J29"/>
    <mergeCell ref="K30:K31"/>
    <mergeCell ref="L30:L31"/>
    <mergeCell ref="M28:N29"/>
    <mergeCell ref="O30:O31"/>
    <mergeCell ref="P30:P31"/>
    <mergeCell ref="M30:N31"/>
    <mergeCell ref="Q34:Q35"/>
    <mergeCell ref="K32:K33"/>
    <mergeCell ref="L32:L33"/>
    <mergeCell ref="O32:O33"/>
    <mergeCell ref="K34:K35"/>
    <mergeCell ref="L34:L35"/>
    <mergeCell ref="O34:O35"/>
    <mergeCell ref="P34:P35"/>
    <mergeCell ref="G34:G35"/>
    <mergeCell ref="H34:H35"/>
    <mergeCell ref="I34:I35"/>
    <mergeCell ref="B32:B33"/>
    <mergeCell ref="G32:G33"/>
    <mergeCell ref="B34:B35"/>
    <mergeCell ref="C34:C35"/>
    <mergeCell ref="E34:E35"/>
    <mergeCell ref="F34:F35"/>
    <mergeCell ref="C32:C33"/>
    <mergeCell ref="E32:E33"/>
    <mergeCell ref="F32:F33"/>
    <mergeCell ref="I32:I33"/>
    <mergeCell ref="B30:B31"/>
    <mergeCell ref="C30:C31"/>
    <mergeCell ref="E30:E31"/>
    <mergeCell ref="F30:F31"/>
    <mergeCell ref="I30:I31"/>
    <mergeCell ref="H30:H31"/>
    <mergeCell ref="B28:B29"/>
    <mergeCell ref="C28:C29"/>
    <mergeCell ref="E28:E29"/>
    <mergeCell ref="E24:E25"/>
    <mergeCell ref="B26:B27"/>
    <mergeCell ref="C26:C27"/>
    <mergeCell ref="E26:E27"/>
    <mergeCell ref="F26:F27"/>
    <mergeCell ref="C10:C11"/>
    <mergeCell ref="I28:I29"/>
    <mergeCell ref="I26:I27"/>
    <mergeCell ref="H26:H27"/>
    <mergeCell ref="G28:G29"/>
    <mergeCell ref="H28:H29"/>
    <mergeCell ref="G26:G27"/>
    <mergeCell ref="F28:F29"/>
    <mergeCell ref="H12:H13"/>
    <mergeCell ref="J6:M6"/>
    <mergeCell ref="H32:H33"/>
    <mergeCell ref="B7:B9"/>
    <mergeCell ref="C7:C9"/>
    <mergeCell ref="D7:D9"/>
    <mergeCell ref="E7:F7"/>
    <mergeCell ref="E8:E9"/>
    <mergeCell ref="F8:F9"/>
    <mergeCell ref="B10:B11"/>
    <mergeCell ref="G30:G31"/>
    <mergeCell ref="D2:M2"/>
    <mergeCell ref="D3:M3"/>
    <mergeCell ref="E10:E11"/>
    <mergeCell ref="F10:F11"/>
    <mergeCell ref="G10:G11"/>
    <mergeCell ref="H10:H11"/>
    <mergeCell ref="I10:I11"/>
    <mergeCell ref="B6:E6"/>
    <mergeCell ref="F6:G6"/>
    <mergeCell ref="H6:I6"/>
    <mergeCell ref="I12:I13"/>
    <mergeCell ref="B14:B15"/>
    <mergeCell ref="C14:C15"/>
    <mergeCell ref="F14:F15"/>
    <mergeCell ref="G12:G13"/>
    <mergeCell ref="G14:G15"/>
    <mergeCell ref="E14:E15"/>
    <mergeCell ref="B12:B13"/>
    <mergeCell ref="C12:C13"/>
    <mergeCell ref="F12:F13"/>
    <mergeCell ref="E12:E13"/>
    <mergeCell ref="B16:B17"/>
    <mergeCell ref="C16:C17"/>
    <mergeCell ref="E16:E17"/>
    <mergeCell ref="F16:F17"/>
    <mergeCell ref="H14:H15"/>
    <mergeCell ref="I14:I15"/>
    <mergeCell ref="G16:G17"/>
    <mergeCell ref="H16:H17"/>
    <mergeCell ref="I16:I17"/>
    <mergeCell ref="J16:K17"/>
    <mergeCell ref="J18:K19"/>
    <mergeCell ref="J7:K7"/>
    <mergeCell ref="J8:K8"/>
    <mergeCell ref="J9:K9"/>
    <mergeCell ref="J10:K11"/>
    <mergeCell ref="J12:K13"/>
    <mergeCell ref="J14:K15"/>
    <mergeCell ref="L16:M17"/>
    <mergeCell ref="L7:M7"/>
    <mergeCell ref="L8:M8"/>
    <mergeCell ref="L9:M9"/>
    <mergeCell ref="L10:M11"/>
    <mergeCell ref="L12:M13"/>
    <mergeCell ref="L14:M15"/>
    <mergeCell ref="L18:M19"/>
    <mergeCell ref="B18:B19"/>
    <mergeCell ref="C18:C19"/>
    <mergeCell ref="E18:E19"/>
    <mergeCell ref="F18:F19"/>
    <mergeCell ref="G18:G19"/>
    <mergeCell ref="H18:H19"/>
    <mergeCell ref="I18:I19"/>
    <mergeCell ref="E23:F23"/>
    <mergeCell ref="M23:N23"/>
    <mergeCell ref="M24:N25"/>
    <mergeCell ref="H22:I22"/>
    <mergeCell ref="F24:F25"/>
    <mergeCell ref="B22:E22"/>
    <mergeCell ref="F22:G22"/>
    <mergeCell ref="B23:B25"/>
    <mergeCell ref="C23:C25"/>
    <mergeCell ref="D23:D25"/>
    <mergeCell ref="Q42:Q43"/>
    <mergeCell ref="J22:Q22"/>
    <mergeCell ref="O24:O25"/>
    <mergeCell ref="M34:N35"/>
    <mergeCell ref="J34:J35"/>
    <mergeCell ref="P32:P33"/>
    <mergeCell ref="Q32:Q33"/>
    <mergeCell ref="J32:J33"/>
    <mergeCell ref="O40:O41"/>
    <mergeCell ref="M32:N33"/>
    <mergeCell ref="Q50:Q51"/>
    <mergeCell ref="K48:K49"/>
    <mergeCell ref="L48:L49"/>
    <mergeCell ref="Q48:Q49"/>
    <mergeCell ref="P48:P49"/>
    <mergeCell ref="M48:N49"/>
    <mergeCell ref="M50:N51"/>
    <mergeCell ref="O48:O49"/>
    <mergeCell ref="Q46:Q47"/>
    <mergeCell ref="K44:K45"/>
    <mergeCell ref="L44:L45"/>
    <mergeCell ref="Q44:Q45"/>
    <mergeCell ref="P46:P47"/>
    <mergeCell ref="M44:N45"/>
    <mergeCell ref="M46:N47"/>
    <mergeCell ref="P44:P45"/>
    <mergeCell ref="O46:O47"/>
    <mergeCell ref="K46:K47"/>
    <mergeCell ref="B38:E38"/>
    <mergeCell ref="F38:G38"/>
    <mergeCell ref="E39:F39"/>
    <mergeCell ref="M40:N41"/>
    <mergeCell ref="M39:N39"/>
    <mergeCell ref="J38:Q38"/>
    <mergeCell ref="H38:I38"/>
    <mergeCell ref="B39:B41"/>
    <mergeCell ref="C39:C41"/>
    <mergeCell ref="D39:D41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S82"/>
  <sheetViews>
    <sheetView workbookViewId="0" topLeftCell="A1">
      <selection activeCell="A1" sqref="A1"/>
    </sheetView>
  </sheetViews>
  <sheetFormatPr defaultColWidth="9.140625" defaultRowHeight="13.5" customHeight="1"/>
  <cols>
    <col min="1" max="1" width="5.421875" style="29" customWidth="1"/>
    <col min="2" max="2" width="6.421875" style="3" customWidth="1"/>
    <col min="3" max="3" width="5.7109375" style="3" customWidth="1"/>
    <col min="4" max="4" width="28.7109375" style="0" customWidth="1"/>
    <col min="5" max="5" width="11.28125" style="0" customWidth="1"/>
    <col min="6" max="6" width="10.421875" style="0" customWidth="1"/>
    <col min="7" max="7" width="10.140625" style="0" customWidth="1"/>
    <col min="8" max="8" width="10.00390625" style="0" customWidth="1"/>
    <col min="9" max="10" width="12.421875" style="0" customWidth="1"/>
    <col min="11" max="11" width="15.7109375" style="0" customWidth="1"/>
    <col min="12" max="13" width="14.00390625" style="0" customWidth="1"/>
    <col min="14" max="14" width="17.00390625" style="0" customWidth="1"/>
    <col min="15" max="15" width="10.421875" style="0" customWidth="1"/>
    <col min="16" max="16" width="15.28125" style="0" customWidth="1"/>
    <col min="17" max="22" width="16.140625" style="0" customWidth="1"/>
  </cols>
  <sheetData>
    <row r="1" ht="18" customHeight="1"/>
    <row r="2" spans="5:19" ht="18" customHeight="1">
      <c r="E2" s="30"/>
      <c r="F2" s="223" t="s">
        <v>92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5:19" ht="18" customHeight="1">
      <c r="E3" s="31"/>
      <c r="F3" s="31"/>
      <c r="G3" s="221" t="s">
        <v>992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</row>
    <row r="4" ht="13.5" customHeight="1" thickBot="1"/>
    <row r="5" spans="1:13" s="225" customFormat="1" ht="15.75" customHeight="1" thickBot="1">
      <c r="A5" s="224"/>
      <c r="B5" s="307" t="s">
        <v>1867</v>
      </c>
      <c r="C5" s="304"/>
      <c r="D5" s="304"/>
      <c r="E5" s="304"/>
      <c r="F5" s="441" t="s">
        <v>1654</v>
      </c>
      <c r="G5" s="442"/>
      <c r="H5" s="440" t="s">
        <v>91</v>
      </c>
      <c r="I5" s="441"/>
      <c r="J5" s="321" t="s">
        <v>85</v>
      </c>
      <c r="K5" s="322"/>
      <c r="L5" s="322"/>
      <c r="M5" s="323"/>
    </row>
    <row r="6" spans="2:13" ht="12.75" customHeight="1">
      <c r="B6" s="377" t="s">
        <v>76</v>
      </c>
      <c r="C6" s="378" t="s">
        <v>60</v>
      </c>
      <c r="D6" s="379" t="s">
        <v>61</v>
      </c>
      <c r="E6" s="373" t="s">
        <v>77</v>
      </c>
      <c r="F6" s="373"/>
      <c r="G6" s="26" t="s">
        <v>79</v>
      </c>
      <c r="H6" s="26" t="s">
        <v>80</v>
      </c>
      <c r="I6" s="27" t="s">
        <v>81</v>
      </c>
      <c r="J6" s="194" t="s">
        <v>755</v>
      </c>
      <c r="K6" s="195" t="s">
        <v>756</v>
      </c>
      <c r="L6" s="25" t="s">
        <v>182</v>
      </c>
      <c r="M6" s="24" t="s">
        <v>183</v>
      </c>
    </row>
    <row r="7" spans="2:13" ht="12.75" customHeight="1">
      <c r="B7" s="278"/>
      <c r="C7" s="281"/>
      <c r="D7" s="275"/>
      <c r="E7" s="280" t="s">
        <v>1327</v>
      </c>
      <c r="F7" s="280" t="s">
        <v>78</v>
      </c>
      <c r="G7" s="9" t="s">
        <v>82</v>
      </c>
      <c r="H7" s="9" t="s">
        <v>83</v>
      </c>
      <c r="I7" s="19" t="s">
        <v>84</v>
      </c>
      <c r="J7" s="22" t="s">
        <v>757</v>
      </c>
      <c r="K7" s="70" t="s">
        <v>230</v>
      </c>
      <c r="L7" s="19" t="s">
        <v>180</v>
      </c>
      <c r="M7" s="10" t="s">
        <v>181</v>
      </c>
    </row>
    <row r="8" spans="2:13" ht="12.75" customHeight="1">
      <c r="B8" s="279"/>
      <c r="C8" s="273"/>
      <c r="D8" s="276"/>
      <c r="E8" s="273"/>
      <c r="F8" s="273"/>
      <c r="G8" s="4" t="s">
        <v>1015</v>
      </c>
      <c r="H8" s="4" t="s">
        <v>1320</v>
      </c>
      <c r="I8" s="20" t="s">
        <v>1321</v>
      </c>
      <c r="J8" s="23" t="s">
        <v>1323</v>
      </c>
      <c r="K8" s="69" t="s">
        <v>1488</v>
      </c>
      <c r="L8" s="20" t="s">
        <v>1489</v>
      </c>
      <c r="M8" s="6" t="s">
        <v>1490</v>
      </c>
    </row>
    <row r="9" spans="2:13" ht="12.75" customHeight="1">
      <c r="B9" s="340">
        <f>'IA'!B9</f>
        <v>18</v>
      </c>
      <c r="C9" s="296" t="s">
        <v>1799</v>
      </c>
      <c r="D9" s="219" t="str">
        <f>VLOOKUP(C9,'ships name'!A259:B282,2,FALSE)</f>
        <v>MOL CREATION</v>
      </c>
      <c r="E9" s="296" t="s">
        <v>1651</v>
      </c>
      <c r="F9" s="296" t="s">
        <v>1800</v>
      </c>
      <c r="G9" s="310">
        <v>40668</v>
      </c>
      <c r="H9" s="310">
        <f>G9+2</f>
        <v>40670</v>
      </c>
      <c r="I9" s="418">
        <f>H9+1</f>
        <v>40671</v>
      </c>
      <c r="J9" s="529">
        <f>I9+15</f>
        <v>40686</v>
      </c>
      <c r="K9" s="288">
        <f>I9+31</f>
        <v>40702</v>
      </c>
      <c r="L9" s="288">
        <f>I9+34</f>
        <v>40705</v>
      </c>
      <c r="M9" s="391">
        <f>L9+2</f>
        <v>40707</v>
      </c>
    </row>
    <row r="10" spans="2:13" ht="12.75" customHeight="1">
      <c r="B10" s="316"/>
      <c r="C10" s="339"/>
      <c r="D10" s="219" t="str">
        <f>VLOOKUP(C9,'ships name'!A259:C282,3,FALSE)</f>
        <v>商船三井创造</v>
      </c>
      <c r="E10" s="339"/>
      <c r="F10" s="339"/>
      <c r="G10" s="341"/>
      <c r="H10" s="341"/>
      <c r="I10" s="419"/>
      <c r="J10" s="529"/>
      <c r="K10" s="288"/>
      <c r="L10" s="288"/>
      <c r="M10" s="391"/>
    </row>
    <row r="11" spans="2:13" ht="12.75" customHeight="1">
      <c r="B11" s="340">
        <f>B9+1</f>
        <v>19</v>
      </c>
      <c r="C11" s="296" t="s">
        <v>190</v>
      </c>
      <c r="D11" s="219" t="str">
        <f>VLOOKUP(C11,'ships name'!A259:B282,2,FALSE)</f>
        <v>MOL CELEBRATION</v>
      </c>
      <c r="E11" s="296" t="s">
        <v>1594</v>
      </c>
      <c r="F11" s="296" t="s">
        <v>1723</v>
      </c>
      <c r="G11" s="310">
        <f aca="true" t="shared" si="0" ref="G11:M11">G9+7</f>
        <v>40675</v>
      </c>
      <c r="H11" s="310">
        <f t="shared" si="0"/>
        <v>40677</v>
      </c>
      <c r="I11" s="418">
        <f t="shared" si="0"/>
        <v>40678</v>
      </c>
      <c r="J11" s="529">
        <f t="shared" si="0"/>
        <v>40693</v>
      </c>
      <c r="K11" s="288">
        <f t="shared" si="0"/>
        <v>40709</v>
      </c>
      <c r="L11" s="288">
        <f t="shared" si="0"/>
        <v>40712</v>
      </c>
      <c r="M11" s="391">
        <f t="shared" si="0"/>
        <v>40714</v>
      </c>
    </row>
    <row r="12" spans="2:13" ht="12.75" customHeight="1">
      <c r="B12" s="316"/>
      <c r="C12" s="339"/>
      <c r="D12" s="219" t="str">
        <f>VLOOKUP(C11,'ships name'!A259:C282,3,FALSE)</f>
        <v>商船三井庆贺</v>
      </c>
      <c r="E12" s="339"/>
      <c r="F12" s="339"/>
      <c r="G12" s="341"/>
      <c r="H12" s="341"/>
      <c r="I12" s="419"/>
      <c r="J12" s="529"/>
      <c r="K12" s="288"/>
      <c r="L12" s="288"/>
      <c r="M12" s="391"/>
    </row>
    <row r="13" spans="2:13" ht="12.75" customHeight="1">
      <c r="B13" s="340">
        <f>B11+1</f>
        <v>20</v>
      </c>
      <c r="C13" s="296" t="s">
        <v>1807</v>
      </c>
      <c r="D13" s="219" t="str">
        <f>VLOOKUP(C13,'ships name'!A259:B282,2,FALSE)</f>
        <v>APL ZEEBRUGGE</v>
      </c>
      <c r="E13" s="296" t="s">
        <v>1634</v>
      </c>
      <c r="F13" s="296" t="s">
        <v>40</v>
      </c>
      <c r="G13" s="310">
        <f aca="true" t="shared" si="1" ref="G13:M13">G11+7</f>
        <v>40682</v>
      </c>
      <c r="H13" s="310">
        <f t="shared" si="1"/>
        <v>40684</v>
      </c>
      <c r="I13" s="418">
        <f t="shared" si="1"/>
        <v>40685</v>
      </c>
      <c r="J13" s="529">
        <f t="shared" si="1"/>
        <v>40700</v>
      </c>
      <c r="K13" s="288">
        <f t="shared" si="1"/>
        <v>40716</v>
      </c>
      <c r="L13" s="288">
        <f t="shared" si="1"/>
        <v>40719</v>
      </c>
      <c r="M13" s="391">
        <f t="shared" si="1"/>
        <v>40721</v>
      </c>
    </row>
    <row r="14" spans="2:13" ht="12.75" customHeight="1">
      <c r="B14" s="316"/>
      <c r="C14" s="339"/>
      <c r="D14" s="219" t="str">
        <f>VLOOKUP(C13,'ships name'!A259:C282,3,FALSE)</f>
        <v>美总泽布勒赫</v>
      </c>
      <c r="E14" s="339"/>
      <c r="F14" s="339"/>
      <c r="G14" s="341"/>
      <c r="H14" s="341"/>
      <c r="I14" s="419"/>
      <c r="J14" s="529"/>
      <c r="K14" s="288"/>
      <c r="L14" s="288"/>
      <c r="M14" s="391"/>
    </row>
    <row r="15" spans="2:13" ht="12.75" customHeight="1">
      <c r="B15" s="340">
        <f>B13+1</f>
        <v>21</v>
      </c>
      <c r="C15" s="296" t="s">
        <v>1810</v>
      </c>
      <c r="D15" s="219" t="str">
        <f>VLOOKUP(C15,'ships name'!A259:B282,2,FALSE)</f>
        <v>APL FINLAND</v>
      </c>
      <c r="E15" s="296" t="s">
        <v>24</v>
      </c>
      <c r="F15" s="296" t="s">
        <v>1593</v>
      </c>
      <c r="G15" s="310">
        <f aca="true" t="shared" si="2" ref="G15:M15">G13+7</f>
        <v>40689</v>
      </c>
      <c r="H15" s="310">
        <f t="shared" si="2"/>
        <v>40691</v>
      </c>
      <c r="I15" s="418">
        <f t="shared" si="2"/>
        <v>40692</v>
      </c>
      <c r="J15" s="529">
        <f t="shared" si="2"/>
        <v>40707</v>
      </c>
      <c r="K15" s="288">
        <f t="shared" si="2"/>
        <v>40723</v>
      </c>
      <c r="L15" s="288">
        <f t="shared" si="2"/>
        <v>40726</v>
      </c>
      <c r="M15" s="391">
        <f t="shared" si="2"/>
        <v>40728</v>
      </c>
    </row>
    <row r="16" spans="2:13" ht="12.75" customHeight="1">
      <c r="B16" s="316"/>
      <c r="C16" s="339"/>
      <c r="D16" s="219" t="str">
        <f>VLOOKUP(C15,'ships name'!A259:C282,3,FALSE)</f>
        <v>美总芬兰</v>
      </c>
      <c r="E16" s="339"/>
      <c r="F16" s="339"/>
      <c r="G16" s="341"/>
      <c r="H16" s="341"/>
      <c r="I16" s="419"/>
      <c r="J16" s="529"/>
      <c r="K16" s="288"/>
      <c r="L16" s="288"/>
      <c r="M16" s="391"/>
    </row>
    <row r="17" spans="2:13" ht="12.75" customHeight="1">
      <c r="B17" s="340">
        <f>B15+1</f>
        <v>22</v>
      </c>
      <c r="C17" s="296" t="s">
        <v>1814</v>
      </c>
      <c r="D17" s="219" t="str">
        <f>VLOOKUP(C17,'ships name'!A259:B282,2,FALSE)</f>
        <v>MOL COSMOS</v>
      </c>
      <c r="E17" s="296" t="s">
        <v>24</v>
      </c>
      <c r="F17" s="296" t="s">
        <v>1593</v>
      </c>
      <c r="G17" s="310">
        <f aca="true" t="shared" si="3" ref="G17:M17">G15+7</f>
        <v>40696</v>
      </c>
      <c r="H17" s="310">
        <f t="shared" si="3"/>
        <v>40698</v>
      </c>
      <c r="I17" s="418">
        <f t="shared" si="3"/>
        <v>40699</v>
      </c>
      <c r="J17" s="529">
        <f t="shared" si="3"/>
        <v>40714</v>
      </c>
      <c r="K17" s="288">
        <f t="shared" si="3"/>
        <v>40730</v>
      </c>
      <c r="L17" s="288">
        <f t="shared" si="3"/>
        <v>40733</v>
      </c>
      <c r="M17" s="391">
        <f t="shared" si="3"/>
        <v>40735</v>
      </c>
    </row>
    <row r="18" spans="2:13" ht="12.75" customHeight="1" thickBot="1">
      <c r="B18" s="350"/>
      <c r="C18" s="436"/>
      <c r="D18" s="47" t="str">
        <f>VLOOKUP(C17,'ships name'!A259:C282,3,FALSE)</f>
        <v>商船三井环宇</v>
      </c>
      <c r="E18" s="436"/>
      <c r="F18" s="436"/>
      <c r="G18" s="342"/>
      <c r="H18" s="342"/>
      <c r="I18" s="428"/>
      <c r="J18" s="602"/>
      <c r="K18" s="603"/>
      <c r="L18" s="603"/>
      <c r="M18" s="395"/>
    </row>
    <row r="20" ht="13.5" customHeight="1" thickBot="1"/>
    <row r="21" spans="1:18" ht="16.5" customHeight="1" thickBot="1">
      <c r="A21"/>
      <c r="B21" s="604" t="s">
        <v>1848</v>
      </c>
      <c r="C21" s="605"/>
      <c r="D21" s="605"/>
      <c r="E21" s="605"/>
      <c r="F21" s="605" t="s">
        <v>1654</v>
      </c>
      <c r="G21" s="605"/>
      <c r="H21" s="606" t="s">
        <v>1614</v>
      </c>
      <c r="I21" s="607" t="s">
        <v>90</v>
      </c>
      <c r="J21" s="608" t="s">
        <v>85</v>
      </c>
      <c r="K21" s="609"/>
      <c r="L21" s="609"/>
      <c r="M21" s="609"/>
      <c r="N21" s="609"/>
      <c r="O21" s="609"/>
      <c r="P21" s="609"/>
      <c r="Q21" s="609"/>
      <c r="R21" s="610"/>
    </row>
    <row r="22" spans="1:18" ht="12.75" customHeight="1">
      <c r="A22"/>
      <c r="B22" s="599" t="s">
        <v>76</v>
      </c>
      <c r="C22" s="480" t="s">
        <v>60</v>
      </c>
      <c r="D22" s="480" t="s">
        <v>61</v>
      </c>
      <c r="E22" s="611" t="s">
        <v>77</v>
      </c>
      <c r="F22" s="611"/>
      <c r="G22" s="78" t="s">
        <v>79</v>
      </c>
      <c r="H22" s="78" t="s">
        <v>80</v>
      </c>
      <c r="I22" s="79" t="s">
        <v>81</v>
      </c>
      <c r="J22" s="80" t="s">
        <v>107</v>
      </c>
      <c r="K22" s="81" t="s">
        <v>108</v>
      </c>
      <c r="L22" s="584" t="s">
        <v>60</v>
      </c>
      <c r="M22" s="582" t="s">
        <v>109</v>
      </c>
      <c r="N22" s="582"/>
      <c r="O22" s="83" t="s">
        <v>121</v>
      </c>
      <c r="P22" s="21" t="s">
        <v>183</v>
      </c>
      <c r="Q22" s="16" t="s">
        <v>182</v>
      </c>
      <c r="R22" s="24" t="s">
        <v>1827</v>
      </c>
    </row>
    <row r="23" spans="1:18" ht="12.75" customHeight="1">
      <c r="A23"/>
      <c r="B23" s="465"/>
      <c r="C23" s="583"/>
      <c r="D23" s="583"/>
      <c r="E23" s="583" t="s">
        <v>1326</v>
      </c>
      <c r="F23" s="583" t="s">
        <v>78</v>
      </c>
      <c r="G23" s="84" t="s">
        <v>82</v>
      </c>
      <c r="H23" s="84" t="s">
        <v>83</v>
      </c>
      <c r="I23" s="85" t="s">
        <v>84</v>
      </c>
      <c r="J23" s="465" t="s">
        <v>110</v>
      </c>
      <c r="K23" s="86" t="s">
        <v>111</v>
      </c>
      <c r="L23" s="583"/>
      <c r="M23" s="583" t="s">
        <v>112</v>
      </c>
      <c r="N23" s="583"/>
      <c r="O23" s="575" t="s">
        <v>122</v>
      </c>
      <c r="P23" s="22" t="s">
        <v>181</v>
      </c>
      <c r="Q23" s="9" t="s">
        <v>180</v>
      </c>
      <c r="R23" s="10" t="s">
        <v>1493</v>
      </c>
    </row>
    <row r="24" spans="1:18" ht="12.75" customHeight="1">
      <c r="A24"/>
      <c r="B24" s="465"/>
      <c r="C24" s="583"/>
      <c r="D24" s="583"/>
      <c r="E24" s="583"/>
      <c r="F24" s="583"/>
      <c r="G24" s="136" t="s">
        <v>1471</v>
      </c>
      <c r="H24" s="136" t="s">
        <v>1472</v>
      </c>
      <c r="I24" s="94" t="s">
        <v>1472</v>
      </c>
      <c r="J24" s="469"/>
      <c r="K24" s="220" t="s">
        <v>1568</v>
      </c>
      <c r="L24" s="583"/>
      <c r="M24" s="583"/>
      <c r="N24" s="583"/>
      <c r="O24" s="468"/>
      <c r="P24" s="93" t="s">
        <v>1828</v>
      </c>
      <c r="Q24" s="136" t="s">
        <v>1829</v>
      </c>
      <c r="R24" s="94" t="s">
        <v>1823</v>
      </c>
    </row>
    <row r="25" spans="1:18" ht="12.75" customHeight="1">
      <c r="A25"/>
      <c r="B25" s="465">
        <f>B9</f>
        <v>18</v>
      </c>
      <c r="C25" s="467" t="str">
        <f>'IA'!C27</f>
        <v>LDN</v>
      </c>
      <c r="D25" s="88" t="str">
        <f>'IA'!D27</f>
        <v>APL LONDON</v>
      </c>
      <c r="E25" s="464" t="str">
        <f>'IA'!E27</f>
        <v>020E</v>
      </c>
      <c r="F25" s="464" t="str">
        <f>'IA'!F27</f>
        <v>020W</v>
      </c>
      <c r="G25" s="450">
        <f>'IA'!G27</f>
        <v>40669</v>
      </c>
      <c r="H25" s="450">
        <f>'IA'!H27</f>
        <v>40670</v>
      </c>
      <c r="I25" s="459">
        <f>'IA'!I27</f>
        <v>40670</v>
      </c>
      <c r="J25" s="460" t="s">
        <v>1826</v>
      </c>
      <c r="K25" s="450">
        <f>I25+13</f>
        <v>40683</v>
      </c>
      <c r="L25" s="461" t="s">
        <v>1801</v>
      </c>
      <c r="M25" s="576" t="str">
        <f>VLOOKUP(L25,'ships name'!$A$286:$B$302,2,FALSE)</f>
        <v>HYUNDAI GLOBAL</v>
      </c>
      <c r="N25" s="576"/>
      <c r="O25" s="455" t="s">
        <v>1599</v>
      </c>
      <c r="P25" s="457">
        <f>I25+31</f>
        <v>40701</v>
      </c>
      <c r="Q25" s="450">
        <f>I25+34</f>
        <v>40704</v>
      </c>
      <c r="R25" s="459">
        <f>I25+37</f>
        <v>40707</v>
      </c>
    </row>
    <row r="26" spans="1:18" ht="12.75" customHeight="1">
      <c r="A26"/>
      <c r="B26" s="465"/>
      <c r="C26" s="454"/>
      <c r="D26" s="88" t="str">
        <f>'IA'!D28</f>
        <v>美总伦敦</v>
      </c>
      <c r="E26" s="462"/>
      <c r="F26" s="464"/>
      <c r="G26" s="450"/>
      <c r="H26" s="450"/>
      <c r="I26" s="459"/>
      <c r="J26" s="469"/>
      <c r="K26" s="454"/>
      <c r="L26" s="454"/>
      <c r="M26" s="576"/>
      <c r="N26" s="576"/>
      <c r="O26" s="468"/>
      <c r="P26" s="469"/>
      <c r="Q26" s="454"/>
      <c r="R26" s="468"/>
    </row>
    <row r="27" spans="1:18" ht="12.75" customHeight="1">
      <c r="A27"/>
      <c r="B27" s="465">
        <f>B11</f>
        <v>19</v>
      </c>
      <c r="C27" s="467" t="str">
        <f>'IA'!C29</f>
        <v>ADU</v>
      </c>
      <c r="D27" s="88" t="str">
        <f>'IA'!D29</f>
        <v>APL DUBAI</v>
      </c>
      <c r="E27" s="464" t="str">
        <f>'IA'!E29</f>
        <v>003E</v>
      </c>
      <c r="F27" s="464" t="str">
        <f>'IA'!F29</f>
        <v>003W</v>
      </c>
      <c r="G27" s="450">
        <f>'IA'!G29</f>
        <v>40676</v>
      </c>
      <c r="H27" s="450">
        <f>'IA'!H29</f>
        <v>40677</v>
      </c>
      <c r="I27" s="459">
        <f>'IA'!I29</f>
        <v>40677</v>
      </c>
      <c r="J27" s="460" t="s">
        <v>1826</v>
      </c>
      <c r="K27" s="450">
        <f>K25+7</f>
        <v>40690</v>
      </c>
      <c r="L27" s="461" t="s">
        <v>199</v>
      </c>
      <c r="M27" s="576" t="str">
        <f>VLOOKUP(L27,'ships name'!$A$286:$B$302,2,FALSE)</f>
        <v>HYUNDAI BANGKOK</v>
      </c>
      <c r="N27" s="576"/>
      <c r="O27" s="455" t="s">
        <v>1804</v>
      </c>
      <c r="P27" s="457">
        <f>P25+7</f>
        <v>40708</v>
      </c>
      <c r="Q27" s="450">
        <f>Q25+7</f>
        <v>40711</v>
      </c>
      <c r="R27" s="459">
        <f>R25+7</f>
        <v>40714</v>
      </c>
    </row>
    <row r="28" spans="1:18" ht="12.75" customHeight="1">
      <c r="A28"/>
      <c r="B28" s="465"/>
      <c r="C28" s="454"/>
      <c r="D28" s="88" t="str">
        <f>'IA'!D30</f>
        <v>美总迪拜</v>
      </c>
      <c r="E28" s="462"/>
      <c r="F28" s="464"/>
      <c r="G28" s="450"/>
      <c r="H28" s="450"/>
      <c r="I28" s="459"/>
      <c r="J28" s="469"/>
      <c r="K28" s="454"/>
      <c r="L28" s="454"/>
      <c r="M28" s="576"/>
      <c r="N28" s="576"/>
      <c r="O28" s="468"/>
      <c r="P28" s="469"/>
      <c r="Q28" s="454"/>
      <c r="R28" s="468"/>
    </row>
    <row r="29" spans="1:18" ht="12.75" customHeight="1">
      <c r="A29"/>
      <c r="B29" s="465">
        <f>B13</f>
        <v>20</v>
      </c>
      <c r="C29" s="467" t="str">
        <f>'IA'!C33</f>
        <v>SPA</v>
      </c>
      <c r="D29" s="88" t="str">
        <f>'IA'!D33</f>
        <v>APL SPAIN</v>
      </c>
      <c r="E29" s="464"/>
      <c r="F29" s="462" t="str">
        <f>'IA'!F33</f>
        <v>149W</v>
      </c>
      <c r="G29" s="450">
        <f>'IA'!G33</f>
        <v>40683</v>
      </c>
      <c r="H29" s="450">
        <f>'IA'!H33</f>
        <v>40684</v>
      </c>
      <c r="I29" s="459">
        <f>'IA'!I33</f>
        <v>40684</v>
      </c>
      <c r="J29" s="460" t="s">
        <v>1826</v>
      </c>
      <c r="K29" s="450">
        <f>K27+7</f>
        <v>40697</v>
      </c>
      <c r="L29" s="472" t="s">
        <v>344</v>
      </c>
      <c r="M29" s="576" t="str">
        <f>VLOOKUP(L29,'ships name'!$A$286:$B$302,2,FALSE)</f>
        <v>HYUNDAI FAITH</v>
      </c>
      <c r="N29" s="576"/>
      <c r="O29" s="470" t="s">
        <v>1592</v>
      </c>
      <c r="P29" s="457">
        <f>P27+7</f>
        <v>40715</v>
      </c>
      <c r="Q29" s="450">
        <f>Q27+7</f>
        <v>40718</v>
      </c>
      <c r="R29" s="459">
        <f>R27+7</f>
        <v>40721</v>
      </c>
    </row>
    <row r="30" spans="1:18" ht="12.75" customHeight="1">
      <c r="A30"/>
      <c r="B30" s="465"/>
      <c r="C30" s="454"/>
      <c r="D30" s="88" t="str">
        <f>'IA'!D34</f>
        <v>美总西班牙　</v>
      </c>
      <c r="E30" s="462"/>
      <c r="F30" s="462"/>
      <c r="G30" s="450"/>
      <c r="H30" s="450"/>
      <c r="I30" s="459"/>
      <c r="J30" s="469"/>
      <c r="K30" s="454"/>
      <c r="L30" s="462"/>
      <c r="M30" s="576"/>
      <c r="N30" s="576"/>
      <c r="O30" s="471"/>
      <c r="P30" s="469"/>
      <c r="Q30" s="454"/>
      <c r="R30" s="468"/>
    </row>
    <row r="31" spans="1:18" ht="12.75" customHeight="1">
      <c r="A31"/>
      <c r="B31" s="465">
        <f>B15</f>
        <v>21</v>
      </c>
      <c r="C31" s="467" t="str">
        <f>'IA'!C35</f>
        <v>TKY</v>
      </c>
      <c r="D31" s="88" t="str">
        <f>'IA'!D35</f>
        <v>APL TOKYO</v>
      </c>
      <c r="E31" s="464" t="str">
        <f>'IA'!E35</f>
        <v>019E</v>
      </c>
      <c r="F31" s="462" t="str">
        <f>'IA'!F35</f>
        <v>019W</v>
      </c>
      <c r="G31" s="450">
        <f>'IA'!G35</f>
        <v>40690</v>
      </c>
      <c r="H31" s="450">
        <f>'IA'!H35</f>
        <v>40691</v>
      </c>
      <c r="I31" s="459">
        <f>'IA'!I35</f>
        <v>40691</v>
      </c>
      <c r="J31" s="460" t="s">
        <v>1826</v>
      </c>
      <c r="K31" s="450">
        <f>K29+7</f>
        <v>40704</v>
      </c>
      <c r="L31" s="472" t="s">
        <v>1811</v>
      </c>
      <c r="M31" s="576" t="str">
        <f>VLOOKUP(L31,'ships name'!$A$286:$B$302,2,FALSE)</f>
        <v>HYUNDAI SPLENDOR</v>
      </c>
      <c r="N31" s="576"/>
      <c r="O31" s="470" t="s">
        <v>41</v>
      </c>
      <c r="P31" s="457">
        <f>P29+7</f>
        <v>40722</v>
      </c>
      <c r="Q31" s="450">
        <f>Q29+7</f>
        <v>40725</v>
      </c>
      <c r="R31" s="459">
        <f>R29+7</f>
        <v>40728</v>
      </c>
    </row>
    <row r="32" spans="1:18" ht="12.75" customHeight="1">
      <c r="A32"/>
      <c r="B32" s="465"/>
      <c r="C32" s="454"/>
      <c r="D32" s="88" t="str">
        <f>'IA'!D36</f>
        <v>美总东京</v>
      </c>
      <c r="E32" s="462"/>
      <c r="F32" s="462"/>
      <c r="G32" s="450"/>
      <c r="H32" s="450"/>
      <c r="I32" s="459"/>
      <c r="J32" s="469"/>
      <c r="K32" s="454"/>
      <c r="L32" s="462"/>
      <c r="M32" s="576"/>
      <c r="N32" s="576"/>
      <c r="O32" s="471"/>
      <c r="P32" s="469"/>
      <c r="Q32" s="454"/>
      <c r="R32" s="468"/>
    </row>
    <row r="33" spans="1:18" ht="12.75" customHeight="1">
      <c r="A33"/>
      <c r="B33" s="465">
        <f>B17</f>
        <v>22</v>
      </c>
      <c r="C33" s="467" t="str">
        <f>'IA'!C37</f>
        <v>LBY</v>
      </c>
      <c r="D33" s="88" t="str">
        <f>'IA'!D37</f>
        <v>APL LIBERTY</v>
      </c>
      <c r="E33" s="464" t="str">
        <f>'IA'!E37</f>
        <v>044E</v>
      </c>
      <c r="F33" s="462" t="str">
        <f>'IA'!F37</f>
        <v>044W</v>
      </c>
      <c r="G33" s="450">
        <f>'IA'!G37</f>
        <v>40697</v>
      </c>
      <c r="H33" s="450">
        <f>'IA'!H37</f>
        <v>40698</v>
      </c>
      <c r="I33" s="459">
        <f>'IA'!I37</f>
        <v>40698</v>
      </c>
      <c r="J33" s="460" t="s">
        <v>1826</v>
      </c>
      <c r="K33" s="450">
        <f>K31+7</f>
        <v>40711</v>
      </c>
      <c r="L33" s="461" t="s">
        <v>345</v>
      </c>
      <c r="M33" s="576" t="str">
        <f>VLOOKUP(L33,'ships name'!$A$286:$B$302,2,FALSE)</f>
        <v>HYUNDAI FORCE</v>
      </c>
      <c r="N33" s="576"/>
      <c r="O33" s="455" t="s">
        <v>1677</v>
      </c>
      <c r="P33" s="457">
        <f>P31+7</f>
        <v>40729</v>
      </c>
      <c r="Q33" s="450">
        <f>Q31+7</f>
        <v>40732</v>
      </c>
      <c r="R33" s="459">
        <f>R31+7</f>
        <v>40735</v>
      </c>
    </row>
    <row r="34" spans="1:18" ht="12.75" customHeight="1" thickBot="1">
      <c r="A34"/>
      <c r="B34" s="466"/>
      <c r="C34" s="451"/>
      <c r="D34" s="216" t="str">
        <f>'IA'!D38</f>
        <v>美总自由</v>
      </c>
      <c r="E34" s="463"/>
      <c r="F34" s="463"/>
      <c r="G34" s="579"/>
      <c r="H34" s="579"/>
      <c r="I34" s="580"/>
      <c r="J34" s="458"/>
      <c r="K34" s="451"/>
      <c r="L34" s="451"/>
      <c r="M34" s="577"/>
      <c r="N34" s="577"/>
      <c r="O34" s="456"/>
      <c r="P34" s="458"/>
      <c r="Q34" s="451"/>
      <c r="R34" s="456"/>
    </row>
    <row r="36" ht="13.5" customHeight="1" thickBot="1"/>
    <row r="37" spans="1:18" ht="16.5" customHeight="1" thickBot="1">
      <c r="A37"/>
      <c r="B37" s="604" t="s">
        <v>1849</v>
      </c>
      <c r="C37" s="605"/>
      <c r="D37" s="605"/>
      <c r="E37" s="605"/>
      <c r="F37" s="605" t="s">
        <v>1654</v>
      </c>
      <c r="G37" s="605"/>
      <c r="H37" s="606" t="s">
        <v>1614</v>
      </c>
      <c r="I37" s="607" t="s">
        <v>90</v>
      </c>
      <c r="J37" s="608" t="s">
        <v>85</v>
      </c>
      <c r="K37" s="609"/>
      <c r="L37" s="609"/>
      <c r="M37" s="609"/>
      <c r="N37" s="609"/>
      <c r="O37" s="609"/>
      <c r="P37" s="609"/>
      <c r="Q37" s="609"/>
      <c r="R37" s="610"/>
    </row>
    <row r="38" spans="1:18" ht="12.75" customHeight="1">
      <c r="A38"/>
      <c r="B38" s="599" t="s">
        <v>76</v>
      </c>
      <c r="C38" s="480" t="s">
        <v>60</v>
      </c>
      <c r="D38" s="480" t="s">
        <v>61</v>
      </c>
      <c r="E38" s="611" t="s">
        <v>77</v>
      </c>
      <c r="F38" s="611"/>
      <c r="G38" s="78" t="s">
        <v>79</v>
      </c>
      <c r="H38" s="78" t="s">
        <v>80</v>
      </c>
      <c r="I38" s="79" t="s">
        <v>81</v>
      </c>
      <c r="J38" s="80" t="s">
        <v>107</v>
      </c>
      <c r="K38" s="81" t="s">
        <v>108</v>
      </c>
      <c r="L38" s="584" t="s">
        <v>60</v>
      </c>
      <c r="M38" s="582" t="s">
        <v>109</v>
      </c>
      <c r="N38" s="582"/>
      <c r="O38" s="83" t="s">
        <v>121</v>
      </c>
      <c r="P38" s="21" t="s">
        <v>183</v>
      </c>
      <c r="Q38" s="16" t="s">
        <v>182</v>
      </c>
      <c r="R38" s="24" t="s">
        <v>1830</v>
      </c>
    </row>
    <row r="39" spans="1:18" ht="12.75" customHeight="1">
      <c r="A39"/>
      <c r="B39" s="465"/>
      <c r="C39" s="583"/>
      <c r="D39" s="583"/>
      <c r="E39" s="583" t="s">
        <v>1326</v>
      </c>
      <c r="F39" s="583" t="s">
        <v>78</v>
      </c>
      <c r="G39" s="84" t="s">
        <v>82</v>
      </c>
      <c r="H39" s="84" t="s">
        <v>83</v>
      </c>
      <c r="I39" s="85" t="s">
        <v>84</v>
      </c>
      <c r="J39" s="465" t="s">
        <v>110</v>
      </c>
      <c r="K39" s="86" t="s">
        <v>111</v>
      </c>
      <c r="L39" s="583"/>
      <c r="M39" s="583" t="s">
        <v>112</v>
      </c>
      <c r="N39" s="583"/>
      <c r="O39" s="575" t="s">
        <v>122</v>
      </c>
      <c r="P39" s="22" t="s">
        <v>181</v>
      </c>
      <c r="Q39" s="9" t="s">
        <v>180</v>
      </c>
      <c r="R39" s="10" t="s">
        <v>1491</v>
      </c>
    </row>
    <row r="40" spans="1:18" ht="12.75" customHeight="1">
      <c r="A40"/>
      <c r="B40" s="465"/>
      <c r="C40" s="583"/>
      <c r="D40" s="583"/>
      <c r="E40" s="583"/>
      <c r="F40" s="583"/>
      <c r="G40" s="136" t="s">
        <v>1471</v>
      </c>
      <c r="H40" s="136" t="s">
        <v>1472</v>
      </c>
      <c r="I40" s="94" t="s">
        <v>1472</v>
      </c>
      <c r="J40" s="469"/>
      <c r="K40" s="220" t="s">
        <v>1584</v>
      </c>
      <c r="L40" s="583"/>
      <c r="M40" s="583"/>
      <c r="N40" s="583"/>
      <c r="O40" s="468"/>
      <c r="P40" s="93" t="s">
        <v>1819</v>
      </c>
      <c r="Q40" s="136" t="s">
        <v>1822</v>
      </c>
      <c r="R40" s="94" t="s">
        <v>1831</v>
      </c>
    </row>
    <row r="41" spans="1:18" ht="12.75" customHeight="1">
      <c r="A41"/>
      <c r="B41" s="465">
        <f>B25</f>
        <v>18</v>
      </c>
      <c r="C41" s="467" t="str">
        <f>C25</f>
        <v>LDN</v>
      </c>
      <c r="D41" s="88" t="str">
        <f>D25</f>
        <v>APL LONDON</v>
      </c>
      <c r="E41" s="571" t="str">
        <f aca="true" t="shared" si="4" ref="E41:J41">E25</f>
        <v>020E</v>
      </c>
      <c r="F41" s="571" t="str">
        <f t="shared" si="4"/>
        <v>020W</v>
      </c>
      <c r="G41" s="569">
        <f t="shared" si="4"/>
        <v>40669</v>
      </c>
      <c r="H41" s="569">
        <f t="shared" si="4"/>
        <v>40670</v>
      </c>
      <c r="I41" s="595">
        <f t="shared" si="4"/>
        <v>40670</v>
      </c>
      <c r="J41" s="597" t="str">
        <f t="shared" si="4"/>
        <v>SGSGP</v>
      </c>
      <c r="K41" s="450">
        <f>I41+10</f>
        <v>40680</v>
      </c>
      <c r="L41" s="461" t="s">
        <v>1664</v>
      </c>
      <c r="M41" s="576" t="str">
        <f>VLOOKUP(L41,'ships name'!$A$306:$B$316,2,FALSE)</f>
        <v>MOL MAESTRO</v>
      </c>
      <c r="N41" s="576"/>
      <c r="O41" s="455" t="s">
        <v>40</v>
      </c>
      <c r="P41" s="457">
        <f>I41+28</f>
        <v>40698</v>
      </c>
      <c r="Q41" s="450">
        <f>I41+31</f>
        <v>40701</v>
      </c>
      <c r="R41" s="459">
        <f>I41+33</f>
        <v>40703</v>
      </c>
    </row>
    <row r="42" spans="1:18" ht="12.75" customHeight="1">
      <c r="A42"/>
      <c r="B42" s="465"/>
      <c r="C42" s="454"/>
      <c r="D42" s="88" t="str">
        <f>D26</f>
        <v>美总伦敦</v>
      </c>
      <c r="E42" s="572"/>
      <c r="F42" s="572"/>
      <c r="G42" s="570">
        <f aca="true" t="shared" si="5" ref="G42:G50">G26</f>
        <v>0</v>
      </c>
      <c r="H42" s="570"/>
      <c r="I42" s="600"/>
      <c r="J42" s="601">
        <f aca="true" t="shared" si="6" ref="J42:J50">J26</f>
        <v>0</v>
      </c>
      <c r="K42" s="454"/>
      <c r="L42" s="454"/>
      <c r="M42" s="576"/>
      <c r="N42" s="576"/>
      <c r="O42" s="468"/>
      <c r="P42" s="469"/>
      <c r="Q42" s="454"/>
      <c r="R42" s="468"/>
    </row>
    <row r="43" spans="1:18" ht="12.75" customHeight="1">
      <c r="A43"/>
      <c r="B43" s="465">
        <f>B27</f>
        <v>19</v>
      </c>
      <c r="C43" s="467" t="str">
        <f>C27</f>
        <v>ADU</v>
      </c>
      <c r="D43" s="88" t="str">
        <f aca="true" t="shared" si="7" ref="D43:F50">D27</f>
        <v>APL DUBAI</v>
      </c>
      <c r="E43" s="571" t="str">
        <f t="shared" si="7"/>
        <v>003E</v>
      </c>
      <c r="F43" s="571" t="str">
        <f t="shared" si="7"/>
        <v>003W</v>
      </c>
      <c r="G43" s="569">
        <f t="shared" si="5"/>
        <v>40676</v>
      </c>
      <c r="H43" s="569">
        <f>H27</f>
        <v>40677</v>
      </c>
      <c r="I43" s="595">
        <f>I27</f>
        <v>40677</v>
      </c>
      <c r="J43" s="597" t="str">
        <f t="shared" si="6"/>
        <v>SGSGP</v>
      </c>
      <c r="K43" s="450">
        <f>K41+7</f>
        <v>40687</v>
      </c>
      <c r="L43" s="461" t="s">
        <v>1802</v>
      </c>
      <c r="M43" s="576" t="str">
        <f>VLOOKUP(L43,'ships name'!$A$306:$B$316,2,FALSE)</f>
        <v>MOL MODERN</v>
      </c>
      <c r="N43" s="576"/>
      <c r="O43" s="455" t="s">
        <v>1596</v>
      </c>
      <c r="P43" s="457">
        <f>P41+7</f>
        <v>40705</v>
      </c>
      <c r="Q43" s="450">
        <f>Q41+7</f>
        <v>40708</v>
      </c>
      <c r="R43" s="459">
        <f>R41+7</f>
        <v>40710</v>
      </c>
    </row>
    <row r="44" spans="1:18" ht="12.75" customHeight="1">
      <c r="A44"/>
      <c r="B44" s="465"/>
      <c r="C44" s="454"/>
      <c r="D44" s="88" t="str">
        <f t="shared" si="7"/>
        <v>美总迪拜</v>
      </c>
      <c r="E44" s="572"/>
      <c r="F44" s="572"/>
      <c r="G44" s="570">
        <f t="shared" si="5"/>
        <v>0</v>
      </c>
      <c r="H44" s="570"/>
      <c r="I44" s="600"/>
      <c r="J44" s="601">
        <f t="shared" si="6"/>
        <v>0</v>
      </c>
      <c r="K44" s="454"/>
      <c r="L44" s="454"/>
      <c r="M44" s="576"/>
      <c r="N44" s="576"/>
      <c r="O44" s="468"/>
      <c r="P44" s="469"/>
      <c r="Q44" s="454"/>
      <c r="R44" s="468"/>
    </row>
    <row r="45" spans="1:18" ht="12.75" customHeight="1">
      <c r="A45"/>
      <c r="B45" s="465">
        <f>B29</f>
        <v>20</v>
      </c>
      <c r="C45" s="467" t="str">
        <f>C29</f>
        <v>SPA</v>
      </c>
      <c r="D45" s="88" t="str">
        <f t="shared" si="7"/>
        <v>APL SPAIN</v>
      </c>
      <c r="E45" s="571">
        <f t="shared" si="7"/>
        <v>0</v>
      </c>
      <c r="F45" s="586" t="str">
        <f t="shared" si="7"/>
        <v>149W</v>
      </c>
      <c r="G45" s="569">
        <f t="shared" si="5"/>
        <v>40683</v>
      </c>
      <c r="H45" s="569">
        <f>H29</f>
        <v>40684</v>
      </c>
      <c r="I45" s="595">
        <f>I29</f>
        <v>40684</v>
      </c>
      <c r="J45" s="597" t="str">
        <f t="shared" si="6"/>
        <v>SGSGP</v>
      </c>
      <c r="K45" s="450">
        <f>K43+7</f>
        <v>40694</v>
      </c>
      <c r="L45" s="472" t="s">
        <v>1805</v>
      </c>
      <c r="M45" s="576" t="str">
        <f>VLOOKUP(L45,'ships name'!$A$306:$B$316,2,FALSE)</f>
        <v>MOL MAJESTY</v>
      </c>
      <c r="N45" s="576"/>
      <c r="O45" s="470" t="s">
        <v>40</v>
      </c>
      <c r="P45" s="457">
        <f>P43+7</f>
        <v>40712</v>
      </c>
      <c r="Q45" s="450">
        <f>Q43+7</f>
        <v>40715</v>
      </c>
      <c r="R45" s="459">
        <f>R43+7</f>
        <v>40717</v>
      </c>
    </row>
    <row r="46" spans="1:18" ht="12.75" customHeight="1">
      <c r="A46"/>
      <c r="B46" s="465"/>
      <c r="C46" s="454"/>
      <c r="D46" s="88" t="str">
        <f t="shared" si="7"/>
        <v>美总西班牙　</v>
      </c>
      <c r="E46" s="572"/>
      <c r="F46" s="587"/>
      <c r="G46" s="570">
        <f t="shared" si="5"/>
        <v>0</v>
      </c>
      <c r="H46" s="570"/>
      <c r="I46" s="600"/>
      <c r="J46" s="601">
        <f t="shared" si="6"/>
        <v>0</v>
      </c>
      <c r="K46" s="454"/>
      <c r="L46" s="462"/>
      <c r="M46" s="576"/>
      <c r="N46" s="576"/>
      <c r="O46" s="471"/>
      <c r="P46" s="469"/>
      <c r="Q46" s="454"/>
      <c r="R46" s="468"/>
    </row>
    <row r="47" spans="1:18" ht="12.75" customHeight="1">
      <c r="A47"/>
      <c r="B47" s="465">
        <f>B31</f>
        <v>21</v>
      </c>
      <c r="C47" s="467" t="str">
        <f>C31</f>
        <v>TKY</v>
      </c>
      <c r="D47" s="88" t="str">
        <f t="shared" si="7"/>
        <v>APL TOKYO</v>
      </c>
      <c r="E47" s="571" t="str">
        <f t="shared" si="7"/>
        <v>019E</v>
      </c>
      <c r="F47" s="586" t="str">
        <f t="shared" si="7"/>
        <v>019W</v>
      </c>
      <c r="G47" s="569">
        <f t="shared" si="5"/>
        <v>40690</v>
      </c>
      <c r="H47" s="569">
        <f>H31</f>
        <v>40691</v>
      </c>
      <c r="I47" s="595">
        <f>I31</f>
        <v>40691</v>
      </c>
      <c r="J47" s="597" t="str">
        <f t="shared" si="6"/>
        <v>SGSGP</v>
      </c>
      <c r="K47" s="450">
        <f>K45+7</f>
        <v>40701</v>
      </c>
      <c r="L47" s="472" t="s">
        <v>1808</v>
      </c>
      <c r="M47" s="576" t="str">
        <f>VLOOKUP(L47,'ships name'!$A$306:$B$316,2,FALSE)</f>
        <v>MOL MANEUVER</v>
      </c>
      <c r="N47" s="576"/>
      <c r="O47" s="470" t="s">
        <v>1596</v>
      </c>
      <c r="P47" s="457">
        <f>P45+7</f>
        <v>40719</v>
      </c>
      <c r="Q47" s="450">
        <f>Q45+7</f>
        <v>40722</v>
      </c>
      <c r="R47" s="459">
        <f>R45+7</f>
        <v>40724</v>
      </c>
    </row>
    <row r="48" spans="1:18" ht="12.75" customHeight="1">
      <c r="A48"/>
      <c r="B48" s="465"/>
      <c r="C48" s="454"/>
      <c r="D48" s="88" t="str">
        <f t="shared" si="7"/>
        <v>美总东京</v>
      </c>
      <c r="E48" s="572"/>
      <c r="F48" s="587"/>
      <c r="G48" s="570">
        <f t="shared" si="5"/>
        <v>0</v>
      </c>
      <c r="H48" s="570"/>
      <c r="I48" s="600"/>
      <c r="J48" s="601">
        <f t="shared" si="6"/>
        <v>0</v>
      </c>
      <c r="K48" s="454"/>
      <c r="L48" s="462"/>
      <c r="M48" s="576"/>
      <c r="N48" s="576"/>
      <c r="O48" s="471"/>
      <c r="P48" s="469"/>
      <c r="Q48" s="454"/>
      <c r="R48" s="468"/>
    </row>
    <row r="49" spans="1:18" ht="12.75" customHeight="1">
      <c r="A49"/>
      <c r="B49" s="465">
        <f>B33</f>
        <v>22</v>
      </c>
      <c r="C49" s="467" t="str">
        <f>C33</f>
        <v>LBY</v>
      </c>
      <c r="D49" s="88" t="str">
        <f t="shared" si="7"/>
        <v>APL LIBERTY</v>
      </c>
      <c r="E49" s="571" t="str">
        <f t="shared" si="7"/>
        <v>044E</v>
      </c>
      <c r="F49" s="586" t="str">
        <f t="shared" si="7"/>
        <v>044W</v>
      </c>
      <c r="G49" s="569">
        <f t="shared" si="5"/>
        <v>40697</v>
      </c>
      <c r="H49" s="569">
        <f>H33</f>
        <v>40698</v>
      </c>
      <c r="I49" s="595">
        <f>I33</f>
        <v>40698</v>
      </c>
      <c r="J49" s="597" t="str">
        <f t="shared" si="6"/>
        <v>SGSGP</v>
      </c>
      <c r="K49" s="450">
        <f>K47+7</f>
        <v>40708</v>
      </c>
      <c r="L49" s="461" t="s">
        <v>1812</v>
      </c>
      <c r="M49" s="576" t="str">
        <f>VLOOKUP(L49,'ships name'!$A$306:$B$316,2,FALSE)</f>
        <v>MOL MAXIM</v>
      </c>
      <c r="N49" s="576"/>
      <c r="O49" s="455" t="s">
        <v>1602</v>
      </c>
      <c r="P49" s="457">
        <f>P47+7</f>
        <v>40726</v>
      </c>
      <c r="Q49" s="450">
        <f>Q47+7</f>
        <v>40729</v>
      </c>
      <c r="R49" s="459">
        <f>R47+7</f>
        <v>40731</v>
      </c>
    </row>
    <row r="50" spans="1:18" ht="12.75" customHeight="1" thickBot="1">
      <c r="A50"/>
      <c r="B50" s="466"/>
      <c r="C50" s="451"/>
      <c r="D50" s="216" t="str">
        <f t="shared" si="7"/>
        <v>美总自由</v>
      </c>
      <c r="E50" s="592"/>
      <c r="F50" s="593"/>
      <c r="G50" s="594">
        <f t="shared" si="5"/>
        <v>0</v>
      </c>
      <c r="H50" s="594"/>
      <c r="I50" s="596"/>
      <c r="J50" s="598">
        <f t="shared" si="6"/>
        <v>0</v>
      </c>
      <c r="K50" s="451"/>
      <c r="L50" s="451"/>
      <c r="M50" s="577"/>
      <c r="N50" s="577"/>
      <c r="O50" s="456"/>
      <c r="P50" s="458"/>
      <c r="Q50" s="451"/>
      <c r="R50" s="456"/>
    </row>
    <row r="51" spans="1:18" ht="13.5" customHeight="1">
      <c r="A51"/>
      <c r="B51" s="231"/>
      <c r="C51" s="232"/>
      <c r="D51" s="232"/>
      <c r="E51" s="233"/>
      <c r="F51" s="233"/>
      <c r="G51" s="234"/>
      <c r="H51" s="234"/>
      <c r="I51" s="234"/>
      <c r="J51" s="232"/>
      <c r="K51" s="232"/>
      <c r="L51" s="232"/>
      <c r="M51" s="235"/>
      <c r="N51" s="235"/>
      <c r="O51" s="232"/>
      <c r="P51" s="232"/>
      <c r="Q51" s="232"/>
      <c r="R51" s="232"/>
    </row>
    <row r="52" spans="1:18" ht="13.5" customHeight="1" thickBot="1">
      <c r="A52"/>
      <c r="B52" s="231"/>
      <c r="C52" s="232"/>
      <c r="D52" s="232"/>
      <c r="E52" s="233"/>
      <c r="F52" s="233"/>
      <c r="G52" s="234"/>
      <c r="H52" s="234"/>
      <c r="I52" s="234"/>
      <c r="J52" s="232"/>
      <c r="K52" s="232"/>
      <c r="L52" s="232"/>
      <c r="M52" s="235"/>
      <c r="N52" s="235"/>
      <c r="O52" s="232"/>
      <c r="P52" s="232"/>
      <c r="Q52" s="232"/>
      <c r="R52" s="232"/>
    </row>
    <row r="53" spans="1:19" ht="18" customHeight="1" thickBot="1">
      <c r="A53"/>
      <c r="B53" s="588" t="s">
        <v>1850</v>
      </c>
      <c r="C53" s="589"/>
      <c r="D53" s="589"/>
      <c r="E53" s="589"/>
      <c r="F53" s="589" t="s">
        <v>1654</v>
      </c>
      <c r="G53" s="589"/>
      <c r="H53" s="590" t="s">
        <v>1614</v>
      </c>
      <c r="I53" s="591" t="s">
        <v>90</v>
      </c>
      <c r="J53" s="443" t="s">
        <v>85</v>
      </c>
      <c r="K53" s="444"/>
      <c r="L53" s="444"/>
      <c r="M53" s="444"/>
      <c r="N53" s="444"/>
      <c r="O53" s="444"/>
      <c r="P53" s="444"/>
      <c r="Q53" s="444"/>
      <c r="R53" s="444"/>
      <c r="S53" s="445"/>
    </row>
    <row r="54" spans="1:19" ht="12.75" customHeight="1">
      <c r="A54"/>
      <c r="B54" s="465" t="s">
        <v>76</v>
      </c>
      <c r="C54" s="583" t="s">
        <v>60</v>
      </c>
      <c r="D54" s="583" t="s">
        <v>61</v>
      </c>
      <c r="E54" s="585" t="s">
        <v>77</v>
      </c>
      <c r="F54" s="585"/>
      <c r="G54" s="136" t="s">
        <v>79</v>
      </c>
      <c r="H54" s="136" t="s">
        <v>80</v>
      </c>
      <c r="I54" s="94" t="s">
        <v>81</v>
      </c>
      <c r="J54" s="80" t="s">
        <v>107</v>
      </c>
      <c r="K54" s="81" t="s">
        <v>108</v>
      </c>
      <c r="L54" s="584" t="s">
        <v>60</v>
      </c>
      <c r="M54" s="582" t="s">
        <v>109</v>
      </c>
      <c r="N54" s="582"/>
      <c r="O54" s="83" t="s">
        <v>121</v>
      </c>
      <c r="P54" s="21" t="s">
        <v>1830</v>
      </c>
      <c r="Q54" s="195" t="s">
        <v>756</v>
      </c>
      <c r="R54" s="16" t="s">
        <v>1492</v>
      </c>
      <c r="S54" s="24" t="s">
        <v>183</v>
      </c>
    </row>
    <row r="55" spans="1:19" ht="12.75" customHeight="1">
      <c r="A55"/>
      <c r="B55" s="465"/>
      <c r="C55" s="583"/>
      <c r="D55" s="583"/>
      <c r="E55" s="583" t="s">
        <v>1326</v>
      </c>
      <c r="F55" s="583" t="s">
        <v>78</v>
      </c>
      <c r="G55" s="84" t="s">
        <v>82</v>
      </c>
      <c r="H55" s="84" t="s">
        <v>83</v>
      </c>
      <c r="I55" s="85" t="s">
        <v>84</v>
      </c>
      <c r="J55" s="465" t="s">
        <v>110</v>
      </c>
      <c r="K55" s="86" t="s">
        <v>111</v>
      </c>
      <c r="L55" s="583"/>
      <c r="M55" s="583" t="s">
        <v>112</v>
      </c>
      <c r="N55" s="583"/>
      <c r="O55" s="575" t="s">
        <v>122</v>
      </c>
      <c r="P55" s="22" t="s">
        <v>1491</v>
      </c>
      <c r="Q55" s="9" t="s">
        <v>230</v>
      </c>
      <c r="R55" s="9" t="s">
        <v>1170</v>
      </c>
      <c r="S55" s="10" t="s">
        <v>181</v>
      </c>
    </row>
    <row r="56" spans="1:19" ht="12.75" customHeight="1">
      <c r="A56"/>
      <c r="B56" s="465"/>
      <c r="C56" s="583"/>
      <c r="D56" s="583"/>
      <c r="E56" s="583"/>
      <c r="F56" s="583"/>
      <c r="G56" s="136" t="s">
        <v>1471</v>
      </c>
      <c r="H56" s="136" t="s">
        <v>1472</v>
      </c>
      <c r="I56" s="94" t="s">
        <v>1472</v>
      </c>
      <c r="J56" s="469"/>
      <c r="K56" s="220" t="s">
        <v>1702</v>
      </c>
      <c r="L56" s="583"/>
      <c r="M56" s="583"/>
      <c r="N56" s="583"/>
      <c r="O56" s="468"/>
      <c r="P56" s="93" t="s">
        <v>1832</v>
      </c>
      <c r="Q56" s="136" t="s">
        <v>1820</v>
      </c>
      <c r="R56" s="136" t="s">
        <v>1821</v>
      </c>
      <c r="S56" s="236" t="s">
        <v>1829</v>
      </c>
    </row>
    <row r="57" spans="1:19" ht="12.75" customHeight="1">
      <c r="A57"/>
      <c r="B57" s="465">
        <f aca="true" t="shared" si="8" ref="B57:I57">B41</f>
        <v>18</v>
      </c>
      <c r="C57" s="467" t="str">
        <f t="shared" si="8"/>
        <v>LDN</v>
      </c>
      <c r="D57" s="88" t="str">
        <f t="shared" si="8"/>
        <v>APL LONDON</v>
      </c>
      <c r="E57" s="464" t="str">
        <f t="shared" si="8"/>
        <v>020E</v>
      </c>
      <c r="F57" s="464" t="str">
        <f t="shared" si="8"/>
        <v>020W</v>
      </c>
      <c r="G57" s="450">
        <f t="shared" si="8"/>
        <v>40669</v>
      </c>
      <c r="H57" s="450">
        <f t="shared" si="8"/>
        <v>40670</v>
      </c>
      <c r="I57" s="459">
        <f t="shared" si="8"/>
        <v>40670</v>
      </c>
      <c r="J57" s="460" t="s">
        <v>1826</v>
      </c>
      <c r="K57" s="450">
        <f>I57+8</f>
        <v>40678</v>
      </c>
      <c r="L57" s="461" t="s">
        <v>1665</v>
      </c>
      <c r="M57" s="576" t="str">
        <f>VLOOKUP(L57,'ships name'!$A$330:$B$345,2,FALSE)</f>
        <v>APL OREGON</v>
      </c>
      <c r="N57" s="576"/>
      <c r="O57" s="455" t="s">
        <v>1608</v>
      </c>
      <c r="P57" s="457">
        <f>I57+29</f>
        <v>40699</v>
      </c>
      <c r="Q57" s="450">
        <f>I57+30</f>
        <v>40700</v>
      </c>
      <c r="R57" s="450">
        <f>I57+32</f>
        <v>40702</v>
      </c>
      <c r="S57" s="459">
        <f>I57+34</f>
        <v>40704</v>
      </c>
    </row>
    <row r="58" spans="1:19" ht="12.75" customHeight="1">
      <c r="A58"/>
      <c r="B58" s="465"/>
      <c r="C58" s="454"/>
      <c r="D58" s="88" t="str">
        <f aca="true" t="shared" si="9" ref="D58:D66">D42</f>
        <v>美总伦敦</v>
      </c>
      <c r="E58" s="462"/>
      <c r="F58" s="464"/>
      <c r="G58" s="450"/>
      <c r="H58" s="450"/>
      <c r="I58" s="459"/>
      <c r="J58" s="469"/>
      <c r="K58" s="454"/>
      <c r="L58" s="454"/>
      <c r="M58" s="576"/>
      <c r="N58" s="576"/>
      <c r="O58" s="468"/>
      <c r="P58" s="469"/>
      <c r="Q58" s="454"/>
      <c r="R58" s="454"/>
      <c r="S58" s="468"/>
    </row>
    <row r="59" spans="1:19" ht="12.75" customHeight="1">
      <c r="A59"/>
      <c r="B59" s="465">
        <f>B43</f>
        <v>19</v>
      </c>
      <c r="C59" s="467" t="str">
        <f>C43</f>
        <v>ADU</v>
      </c>
      <c r="D59" s="88" t="str">
        <f t="shared" si="9"/>
        <v>APL DUBAI</v>
      </c>
      <c r="E59" s="464" t="str">
        <f aca="true" t="shared" si="10" ref="E59:J59">E43</f>
        <v>003E</v>
      </c>
      <c r="F59" s="464" t="str">
        <f t="shared" si="10"/>
        <v>003W</v>
      </c>
      <c r="G59" s="450">
        <f t="shared" si="10"/>
        <v>40676</v>
      </c>
      <c r="H59" s="450">
        <f t="shared" si="10"/>
        <v>40677</v>
      </c>
      <c r="I59" s="459">
        <f t="shared" si="10"/>
        <v>40677</v>
      </c>
      <c r="J59" s="460" t="str">
        <f t="shared" si="10"/>
        <v>SGSGP</v>
      </c>
      <c r="K59" s="450">
        <f>K57+7</f>
        <v>40685</v>
      </c>
      <c r="L59" s="461" t="s">
        <v>1803</v>
      </c>
      <c r="M59" s="576" t="str">
        <f>VLOOKUP(L59,'ships name'!$A$330:$B$345,2,FALSE)</f>
        <v>APL NEW JERSEY</v>
      </c>
      <c r="N59" s="576"/>
      <c r="O59" s="455" t="s">
        <v>1608</v>
      </c>
      <c r="P59" s="457">
        <f>P57+7</f>
        <v>40706</v>
      </c>
      <c r="Q59" s="450">
        <f>Q57+7</f>
        <v>40707</v>
      </c>
      <c r="R59" s="450">
        <f>R57+7</f>
        <v>40709</v>
      </c>
      <c r="S59" s="459">
        <f>S57+7</f>
        <v>40711</v>
      </c>
    </row>
    <row r="60" spans="1:19" ht="12.75" customHeight="1">
      <c r="A60"/>
      <c r="B60" s="465"/>
      <c r="C60" s="454"/>
      <c r="D60" s="88" t="str">
        <f t="shared" si="9"/>
        <v>美总迪拜</v>
      </c>
      <c r="E60" s="464"/>
      <c r="F60" s="464"/>
      <c r="G60" s="450">
        <f aca="true" t="shared" si="11" ref="G60:G66">G44</f>
        <v>0</v>
      </c>
      <c r="H60" s="450"/>
      <c r="I60" s="459"/>
      <c r="J60" s="460">
        <f aca="true" t="shared" si="12" ref="J60:J66">J44</f>
        <v>0</v>
      </c>
      <c r="K60" s="454"/>
      <c r="L60" s="454"/>
      <c r="M60" s="576"/>
      <c r="N60" s="576"/>
      <c r="O60" s="468"/>
      <c r="P60" s="469"/>
      <c r="Q60" s="454"/>
      <c r="R60" s="454"/>
      <c r="S60" s="468"/>
    </row>
    <row r="61" spans="1:19" ht="12.75" customHeight="1">
      <c r="A61"/>
      <c r="B61" s="465">
        <f>B45</f>
        <v>20</v>
      </c>
      <c r="C61" s="467" t="str">
        <f>C45</f>
        <v>SPA</v>
      </c>
      <c r="D61" s="88" t="str">
        <f t="shared" si="9"/>
        <v>APL SPAIN</v>
      </c>
      <c r="E61" s="464">
        <f>E45</f>
        <v>0</v>
      </c>
      <c r="F61" s="462" t="str">
        <f>F45</f>
        <v>149W</v>
      </c>
      <c r="G61" s="450">
        <f t="shared" si="11"/>
        <v>40683</v>
      </c>
      <c r="H61" s="450">
        <f>H45</f>
        <v>40684</v>
      </c>
      <c r="I61" s="459">
        <f>I45</f>
        <v>40684</v>
      </c>
      <c r="J61" s="460" t="str">
        <f t="shared" si="12"/>
        <v>SGSGP</v>
      </c>
      <c r="K61" s="450">
        <f>K59+7</f>
        <v>40692</v>
      </c>
      <c r="L61" s="472" t="s">
        <v>1806</v>
      </c>
      <c r="M61" s="576" t="str">
        <f>VLOOKUP(L61,'ships name'!$A$330:$B$345,2,FALSE)</f>
        <v>APL ROTTERDAM</v>
      </c>
      <c r="N61" s="576"/>
      <c r="O61" s="470" t="s">
        <v>1595</v>
      </c>
      <c r="P61" s="457">
        <f>P59+7</f>
        <v>40713</v>
      </c>
      <c r="Q61" s="450">
        <f>Q59+7</f>
        <v>40714</v>
      </c>
      <c r="R61" s="450">
        <f>R59+7</f>
        <v>40716</v>
      </c>
      <c r="S61" s="459">
        <f>S59+7</f>
        <v>40718</v>
      </c>
    </row>
    <row r="62" spans="1:19" ht="12.75" customHeight="1">
      <c r="A62"/>
      <c r="B62" s="465"/>
      <c r="C62" s="454"/>
      <c r="D62" s="88" t="str">
        <f t="shared" si="9"/>
        <v>美总西班牙　</v>
      </c>
      <c r="E62" s="464"/>
      <c r="F62" s="462"/>
      <c r="G62" s="450">
        <f t="shared" si="11"/>
        <v>0</v>
      </c>
      <c r="H62" s="450"/>
      <c r="I62" s="459"/>
      <c r="J62" s="460">
        <f t="shared" si="12"/>
        <v>0</v>
      </c>
      <c r="K62" s="454"/>
      <c r="L62" s="462"/>
      <c r="M62" s="576"/>
      <c r="N62" s="576"/>
      <c r="O62" s="471"/>
      <c r="P62" s="469"/>
      <c r="Q62" s="454"/>
      <c r="R62" s="454"/>
      <c r="S62" s="468"/>
    </row>
    <row r="63" spans="1:19" ht="12.75" customHeight="1">
      <c r="A63"/>
      <c r="B63" s="465">
        <f>B47</f>
        <v>21</v>
      </c>
      <c r="C63" s="467" t="str">
        <f>C47</f>
        <v>TKY</v>
      </c>
      <c r="D63" s="88" t="str">
        <f t="shared" si="9"/>
        <v>APL TOKYO</v>
      </c>
      <c r="E63" s="464" t="str">
        <f>E47</f>
        <v>019E</v>
      </c>
      <c r="F63" s="462" t="str">
        <f>F47</f>
        <v>019W</v>
      </c>
      <c r="G63" s="450">
        <f t="shared" si="11"/>
        <v>40690</v>
      </c>
      <c r="H63" s="450">
        <f>H47</f>
        <v>40691</v>
      </c>
      <c r="I63" s="459">
        <f>I47</f>
        <v>40691</v>
      </c>
      <c r="J63" s="460" t="str">
        <f t="shared" si="12"/>
        <v>SGSGP</v>
      </c>
      <c r="K63" s="450">
        <f>K61+7</f>
        <v>40699</v>
      </c>
      <c r="L63" s="472" t="s">
        <v>1809</v>
      </c>
      <c r="M63" s="576" t="str">
        <f>VLOOKUP(L63,'ships name'!$A$330:$B$345,2,FALSE)</f>
        <v>APL FLORIDA</v>
      </c>
      <c r="N63" s="576"/>
      <c r="O63" s="470" t="s">
        <v>1611</v>
      </c>
      <c r="P63" s="457">
        <f>P61+7</f>
        <v>40720</v>
      </c>
      <c r="Q63" s="450">
        <f>Q61+7</f>
        <v>40721</v>
      </c>
      <c r="R63" s="450">
        <f>R61+7</f>
        <v>40723</v>
      </c>
      <c r="S63" s="459">
        <f>S61+7</f>
        <v>40725</v>
      </c>
    </row>
    <row r="64" spans="1:19" ht="12.75" customHeight="1">
      <c r="A64"/>
      <c r="B64" s="465"/>
      <c r="C64" s="454"/>
      <c r="D64" s="88" t="str">
        <f t="shared" si="9"/>
        <v>美总东京</v>
      </c>
      <c r="E64" s="464"/>
      <c r="F64" s="462"/>
      <c r="G64" s="450">
        <f t="shared" si="11"/>
        <v>0</v>
      </c>
      <c r="H64" s="450"/>
      <c r="I64" s="459"/>
      <c r="J64" s="460">
        <f t="shared" si="12"/>
        <v>0</v>
      </c>
      <c r="K64" s="454"/>
      <c r="L64" s="462"/>
      <c r="M64" s="576"/>
      <c r="N64" s="576"/>
      <c r="O64" s="471"/>
      <c r="P64" s="469"/>
      <c r="Q64" s="454"/>
      <c r="R64" s="454"/>
      <c r="S64" s="468"/>
    </row>
    <row r="65" spans="1:19" ht="12.75" customHeight="1">
      <c r="A65"/>
      <c r="B65" s="465">
        <f>B49</f>
        <v>22</v>
      </c>
      <c r="C65" s="467" t="str">
        <f>C49</f>
        <v>LBY</v>
      </c>
      <c r="D65" s="88" t="str">
        <f t="shared" si="9"/>
        <v>APL LIBERTY</v>
      </c>
      <c r="E65" s="464" t="str">
        <f>E49</f>
        <v>044E</v>
      </c>
      <c r="F65" s="462" t="str">
        <f>F49</f>
        <v>044W</v>
      </c>
      <c r="G65" s="450">
        <f t="shared" si="11"/>
        <v>40697</v>
      </c>
      <c r="H65" s="450">
        <f>H49</f>
        <v>40698</v>
      </c>
      <c r="I65" s="459">
        <f>I49</f>
        <v>40698</v>
      </c>
      <c r="J65" s="460" t="str">
        <f t="shared" si="12"/>
        <v>SGSGP</v>
      </c>
      <c r="K65" s="450">
        <f>K63+7</f>
        <v>40706</v>
      </c>
      <c r="L65" s="461" t="s">
        <v>1813</v>
      </c>
      <c r="M65" s="576" t="str">
        <f>VLOOKUP(L65,'ships name'!$A$330:$B$345,2,FALSE)</f>
        <v>HYUNDAI VANCOUVER</v>
      </c>
      <c r="N65" s="576"/>
      <c r="O65" s="455" t="s">
        <v>42</v>
      </c>
      <c r="P65" s="457">
        <f>P63+7</f>
        <v>40727</v>
      </c>
      <c r="Q65" s="450">
        <f>Q63+7</f>
        <v>40728</v>
      </c>
      <c r="R65" s="450">
        <f>R63+7</f>
        <v>40730</v>
      </c>
      <c r="S65" s="459">
        <f>S63+7</f>
        <v>40732</v>
      </c>
    </row>
    <row r="66" spans="1:19" ht="12.75" customHeight="1" thickBot="1">
      <c r="A66"/>
      <c r="B66" s="466"/>
      <c r="C66" s="451"/>
      <c r="D66" s="216" t="str">
        <f t="shared" si="9"/>
        <v>美总自由</v>
      </c>
      <c r="E66" s="578"/>
      <c r="F66" s="463"/>
      <c r="G66" s="579">
        <f t="shared" si="11"/>
        <v>0</v>
      </c>
      <c r="H66" s="579"/>
      <c r="I66" s="580"/>
      <c r="J66" s="581">
        <f t="shared" si="12"/>
        <v>0</v>
      </c>
      <c r="K66" s="451"/>
      <c r="L66" s="451"/>
      <c r="M66" s="577"/>
      <c r="N66" s="577"/>
      <c r="O66" s="456"/>
      <c r="P66" s="458"/>
      <c r="Q66" s="451"/>
      <c r="R66" s="451"/>
      <c r="S66" s="456"/>
    </row>
    <row r="68" ht="13.5" customHeight="1" thickBot="1"/>
    <row r="69" spans="1:15" s="225" customFormat="1" ht="15" customHeight="1" thickBot="1">
      <c r="A69" s="224"/>
      <c r="B69" s="524" t="s">
        <v>1868</v>
      </c>
      <c r="C69" s="525"/>
      <c r="D69" s="525"/>
      <c r="E69" s="525"/>
      <c r="F69" s="526"/>
      <c r="G69" s="347" t="s">
        <v>1678</v>
      </c>
      <c r="H69" s="523"/>
      <c r="I69" s="348"/>
      <c r="J69" s="347" t="s">
        <v>1614</v>
      </c>
      <c r="K69" s="348" t="s">
        <v>90</v>
      </c>
      <c r="L69" s="321" t="s">
        <v>85</v>
      </c>
      <c r="M69" s="322"/>
      <c r="N69" s="323"/>
      <c r="O69" s="237"/>
    </row>
    <row r="70" spans="2:15" ht="12.75" customHeight="1">
      <c r="B70" s="286" t="s">
        <v>76</v>
      </c>
      <c r="C70" s="280" t="s">
        <v>60</v>
      </c>
      <c r="D70" s="274" t="s">
        <v>61</v>
      </c>
      <c r="E70" s="437" t="s">
        <v>77</v>
      </c>
      <c r="F70" s="438"/>
      <c r="G70" s="438"/>
      <c r="H70" s="522"/>
      <c r="I70" s="8" t="s">
        <v>79</v>
      </c>
      <c r="J70" s="8" t="s">
        <v>80</v>
      </c>
      <c r="K70" s="66" t="s">
        <v>81</v>
      </c>
      <c r="L70" s="222" t="s">
        <v>1167</v>
      </c>
      <c r="M70" s="119" t="s">
        <v>1168</v>
      </c>
      <c r="N70" s="95" t="s">
        <v>1169</v>
      </c>
      <c r="O70" s="54"/>
    </row>
    <row r="71" spans="2:15" ht="12.75" customHeight="1">
      <c r="B71" s="278"/>
      <c r="C71" s="281"/>
      <c r="D71" s="275"/>
      <c r="E71" s="280" t="s">
        <v>1326</v>
      </c>
      <c r="F71" s="280" t="s">
        <v>228</v>
      </c>
      <c r="G71" s="280" t="s">
        <v>78</v>
      </c>
      <c r="H71" s="280" t="s">
        <v>229</v>
      </c>
      <c r="I71" s="9" t="s">
        <v>82</v>
      </c>
      <c r="J71" s="9" t="s">
        <v>83</v>
      </c>
      <c r="K71" s="10" t="s">
        <v>84</v>
      </c>
      <c r="L71" s="33" t="s">
        <v>180</v>
      </c>
      <c r="M71" s="9" t="s">
        <v>1170</v>
      </c>
      <c r="N71" s="10" t="s">
        <v>230</v>
      </c>
      <c r="O71" s="54"/>
    </row>
    <row r="72" spans="2:15" ht="12.75" customHeight="1">
      <c r="B72" s="279"/>
      <c r="C72" s="273"/>
      <c r="D72" s="276"/>
      <c r="E72" s="273"/>
      <c r="F72" s="273"/>
      <c r="G72" s="273"/>
      <c r="H72" s="273"/>
      <c r="I72" s="4" t="s">
        <v>1205</v>
      </c>
      <c r="J72" s="4" t="s">
        <v>1405</v>
      </c>
      <c r="K72" s="6" t="s">
        <v>1204</v>
      </c>
      <c r="L72" s="34" t="s">
        <v>1499</v>
      </c>
      <c r="M72" s="4" t="s">
        <v>1500</v>
      </c>
      <c r="N72" s="6" t="s">
        <v>1489</v>
      </c>
      <c r="O72" s="51"/>
    </row>
    <row r="73" spans="2:15" ht="12.75" customHeight="1">
      <c r="B73" s="287">
        <f>B57</f>
        <v>18</v>
      </c>
      <c r="C73" s="317" t="s">
        <v>1833</v>
      </c>
      <c r="D73" s="32" t="str">
        <f>VLOOKUP(C73,'ships name'!$F$350:$I$368,2,FALSE)</f>
        <v>KUALA LUMPUR EXPRESS</v>
      </c>
      <c r="E73" s="317" t="s">
        <v>1592</v>
      </c>
      <c r="F73" s="612" t="s">
        <v>1835</v>
      </c>
      <c r="G73" s="317" t="s">
        <v>1595</v>
      </c>
      <c r="H73" s="317" t="s">
        <v>1834</v>
      </c>
      <c r="I73" s="308">
        <f>G9+1</f>
        <v>40669</v>
      </c>
      <c r="J73" s="308">
        <f>I73+1</f>
        <v>40670</v>
      </c>
      <c r="K73" s="334">
        <f>J73+1</f>
        <v>40671</v>
      </c>
      <c r="L73" s="343">
        <f>K73+28</f>
        <v>40699</v>
      </c>
      <c r="M73" s="308">
        <f>L73+3</f>
        <v>40702</v>
      </c>
      <c r="N73" s="334">
        <f>M73+3</f>
        <v>40705</v>
      </c>
      <c r="O73" s="51"/>
    </row>
    <row r="74" spans="2:15" ht="12.75" customHeight="1">
      <c r="B74" s="287"/>
      <c r="C74" s="317"/>
      <c r="D74" s="32" t="str">
        <f>VLOOKUP(C73,'ships name'!$F$350:$I$368,3,FALSE)</f>
        <v>吉隆坡快航</v>
      </c>
      <c r="E74" s="317"/>
      <c r="F74" s="317"/>
      <c r="G74" s="317"/>
      <c r="H74" s="317"/>
      <c r="I74" s="302"/>
      <c r="J74" s="302"/>
      <c r="K74" s="338"/>
      <c r="L74" s="417"/>
      <c r="M74" s="302"/>
      <c r="N74" s="338"/>
      <c r="O74" s="51"/>
    </row>
    <row r="75" spans="2:15" ht="12.75" customHeight="1">
      <c r="B75" s="287">
        <f>B73+1</f>
        <v>19</v>
      </c>
      <c r="C75" s="317" t="s">
        <v>232</v>
      </c>
      <c r="D75" s="32" t="str">
        <f>VLOOKUP(C75,'ships name'!$F$350:$I$368,2,FALSE)</f>
        <v>SAVANNAH EXPRESS</v>
      </c>
      <c r="E75" s="339" t="s">
        <v>1838</v>
      </c>
      <c r="F75" s="613" t="s">
        <v>1839</v>
      </c>
      <c r="G75" s="339" t="s">
        <v>1836</v>
      </c>
      <c r="H75" s="339" t="s">
        <v>1837</v>
      </c>
      <c r="I75" s="308">
        <f aca="true" t="shared" si="13" ref="I75:N75">I73+7</f>
        <v>40676</v>
      </c>
      <c r="J75" s="308">
        <f t="shared" si="13"/>
        <v>40677</v>
      </c>
      <c r="K75" s="334">
        <f t="shared" si="13"/>
        <v>40678</v>
      </c>
      <c r="L75" s="343">
        <f t="shared" si="13"/>
        <v>40706</v>
      </c>
      <c r="M75" s="308">
        <f t="shared" si="13"/>
        <v>40709</v>
      </c>
      <c r="N75" s="334">
        <f t="shared" si="13"/>
        <v>40712</v>
      </c>
      <c r="O75" s="51"/>
    </row>
    <row r="76" spans="2:15" ht="12.75" customHeight="1">
      <c r="B76" s="287"/>
      <c r="C76" s="317"/>
      <c r="D76" s="32" t="str">
        <f>VLOOKUP(C75,'ships name'!$F$350:$I$368,3,FALSE)</f>
        <v>萨凡纳快航</v>
      </c>
      <c r="E76" s="317"/>
      <c r="F76" s="317"/>
      <c r="G76" s="317"/>
      <c r="H76" s="317"/>
      <c r="I76" s="302"/>
      <c r="J76" s="302"/>
      <c r="K76" s="338"/>
      <c r="L76" s="417"/>
      <c r="M76" s="302"/>
      <c r="N76" s="338"/>
      <c r="O76" s="51"/>
    </row>
    <row r="77" spans="2:15" s="29" customFormat="1" ht="12.75" customHeight="1">
      <c r="B77" s="287">
        <f>B75+1</f>
        <v>20</v>
      </c>
      <c r="C77" s="317" t="s">
        <v>1840</v>
      </c>
      <c r="D77" s="32" t="str">
        <f>VLOOKUP(C77,'ships name'!$F$350:$I$368,2,FALSE)</f>
        <v>VANCOUVER EXPRESS</v>
      </c>
      <c r="E77" s="317" t="s">
        <v>1611</v>
      </c>
      <c r="F77" s="612" t="s">
        <v>1841</v>
      </c>
      <c r="G77" s="317" t="s">
        <v>43</v>
      </c>
      <c r="H77" s="317" t="s">
        <v>1842</v>
      </c>
      <c r="I77" s="308">
        <f aca="true" t="shared" si="14" ref="I77:N77">I75+7</f>
        <v>40683</v>
      </c>
      <c r="J77" s="308">
        <f t="shared" si="14"/>
        <v>40684</v>
      </c>
      <c r="K77" s="334">
        <f t="shared" si="14"/>
        <v>40685</v>
      </c>
      <c r="L77" s="343">
        <f t="shared" si="14"/>
        <v>40713</v>
      </c>
      <c r="M77" s="288">
        <f t="shared" si="14"/>
        <v>40716</v>
      </c>
      <c r="N77" s="391">
        <f t="shared" si="14"/>
        <v>40719</v>
      </c>
      <c r="O77" s="51"/>
    </row>
    <row r="78" spans="2:15" s="29" customFormat="1" ht="12.75" customHeight="1">
      <c r="B78" s="287"/>
      <c r="C78" s="317"/>
      <c r="D78" s="32" t="str">
        <f>VLOOKUP(C77,'ships name'!$F$350:$I$368,3,FALSE)</f>
        <v>温哥华快航</v>
      </c>
      <c r="E78" s="317"/>
      <c r="F78" s="317"/>
      <c r="G78" s="317"/>
      <c r="H78" s="317"/>
      <c r="I78" s="302"/>
      <c r="J78" s="302"/>
      <c r="K78" s="338"/>
      <c r="L78" s="417"/>
      <c r="M78" s="317"/>
      <c r="N78" s="405"/>
      <c r="O78" s="51"/>
    </row>
    <row r="79" spans="2:15" s="29" customFormat="1" ht="12.75" customHeight="1">
      <c r="B79" s="287">
        <f>B77+1</f>
        <v>21</v>
      </c>
      <c r="C79" s="528" t="s">
        <v>1674</v>
      </c>
      <c r="D79" s="32" t="str">
        <f>VLOOKUP(C79,'ships name'!$F$350:$I$368,2,FALSE)</f>
        <v>SEATTLE EXPRESS</v>
      </c>
      <c r="E79" s="528" t="s">
        <v>1611</v>
      </c>
      <c r="F79" s="612" t="s">
        <v>1844</v>
      </c>
      <c r="G79" s="528" t="s">
        <v>43</v>
      </c>
      <c r="H79" s="317" t="s">
        <v>1843</v>
      </c>
      <c r="I79" s="308">
        <f aca="true" t="shared" si="15" ref="I79:N79">I77+7</f>
        <v>40690</v>
      </c>
      <c r="J79" s="308">
        <f t="shared" si="15"/>
        <v>40691</v>
      </c>
      <c r="K79" s="334">
        <f t="shared" si="15"/>
        <v>40692</v>
      </c>
      <c r="L79" s="343">
        <f t="shared" si="15"/>
        <v>40720</v>
      </c>
      <c r="M79" s="288">
        <f t="shared" si="15"/>
        <v>40723</v>
      </c>
      <c r="N79" s="391">
        <f t="shared" si="15"/>
        <v>40726</v>
      </c>
      <c r="O79" s="51"/>
    </row>
    <row r="80" spans="2:15" s="29" customFormat="1" ht="12.75" customHeight="1">
      <c r="B80" s="287"/>
      <c r="C80" s="528"/>
      <c r="D80" s="32" t="str">
        <f>VLOOKUP(C79,'ships name'!$F$350:$I$368,3,FALSE)</f>
        <v>西雅图快航</v>
      </c>
      <c r="E80" s="528"/>
      <c r="F80" s="528"/>
      <c r="G80" s="528"/>
      <c r="H80" s="528"/>
      <c r="I80" s="302"/>
      <c r="J80" s="302"/>
      <c r="K80" s="338"/>
      <c r="L80" s="417"/>
      <c r="M80" s="317"/>
      <c r="N80" s="405"/>
      <c r="O80" s="51"/>
    </row>
    <row r="81" spans="2:15" ht="12.75" customHeight="1">
      <c r="B81" s="287">
        <f>B79+1</f>
        <v>22</v>
      </c>
      <c r="C81" s="317" t="s">
        <v>1675</v>
      </c>
      <c r="D81" s="32" t="str">
        <f>VLOOKUP(C81,'ships name'!$F$350:$I$368,2,FALSE)</f>
        <v>COLOMBO EXPRESS</v>
      </c>
      <c r="E81" s="317" t="s">
        <v>1644</v>
      </c>
      <c r="F81" s="317" t="s">
        <v>1846</v>
      </c>
      <c r="G81" s="317" t="s">
        <v>1838</v>
      </c>
      <c r="H81" s="317" t="s">
        <v>1845</v>
      </c>
      <c r="I81" s="308">
        <f aca="true" t="shared" si="16" ref="I81:N81">I79+7</f>
        <v>40697</v>
      </c>
      <c r="J81" s="308">
        <f t="shared" si="16"/>
        <v>40698</v>
      </c>
      <c r="K81" s="334">
        <f t="shared" si="16"/>
        <v>40699</v>
      </c>
      <c r="L81" s="343">
        <f t="shared" si="16"/>
        <v>40727</v>
      </c>
      <c r="M81" s="308">
        <f t="shared" si="16"/>
        <v>40730</v>
      </c>
      <c r="N81" s="334">
        <f t="shared" si="16"/>
        <v>40733</v>
      </c>
      <c r="O81" s="51"/>
    </row>
    <row r="82" spans="2:15" ht="12.75" customHeight="1" thickBot="1">
      <c r="B82" s="509"/>
      <c r="C82" s="301"/>
      <c r="D82" s="47" t="str">
        <f>VLOOKUP(C81,'ships name'!$F$350:$I$368,3,FALSE)</f>
        <v>科伦坡快航</v>
      </c>
      <c r="E82" s="301"/>
      <c r="F82" s="301"/>
      <c r="G82" s="301"/>
      <c r="H82" s="301"/>
      <c r="I82" s="309"/>
      <c r="J82" s="309"/>
      <c r="K82" s="335"/>
      <c r="L82" s="344"/>
      <c r="M82" s="309"/>
      <c r="N82" s="335"/>
      <c r="O82" s="51"/>
    </row>
  </sheetData>
  <mergeCells count="412">
    <mergeCell ref="B81:B82"/>
    <mergeCell ref="C81:C82"/>
    <mergeCell ref="N81:N82"/>
    <mergeCell ref="L69:N69"/>
    <mergeCell ref="N73:N74"/>
    <mergeCell ref="N75:N76"/>
    <mergeCell ref="N77:N78"/>
    <mergeCell ref="N79:N80"/>
    <mergeCell ref="M81:M82"/>
    <mergeCell ref="L81:L82"/>
    <mergeCell ref="G81:G82"/>
    <mergeCell ref="H81:H82"/>
    <mergeCell ref="I81:I82"/>
    <mergeCell ref="J81:J82"/>
    <mergeCell ref="E81:E82"/>
    <mergeCell ref="F81:F82"/>
    <mergeCell ref="K79:K80"/>
    <mergeCell ref="M79:M80"/>
    <mergeCell ref="L79:L80"/>
    <mergeCell ref="G79:G80"/>
    <mergeCell ref="H79:H80"/>
    <mergeCell ref="I79:I80"/>
    <mergeCell ref="J79:J80"/>
    <mergeCell ref="K81:K82"/>
    <mergeCell ref="B79:B80"/>
    <mergeCell ref="C79:C80"/>
    <mergeCell ref="E79:E80"/>
    <mergeCell ref="F79:F80"/>
    <mergeCell ref="K77:K78"/>
    <mergeCell ref="M77:M78"/>
    <mergeCell ref="L77:L78"/>
    <mergeCell ref="G77:G78"/>
    <mergeCell ref="H77:H78"/>
    <mergeCell ref="I77:I78"/>
    <mergeCell ref="J77:J78"/>
    <mergeCell ref="B77:B78"/>
    <mergeCell ref="C77:C78"/>
    <mergeCell ref="E77:E78"/>
    <mergeCell ref="F77:F78"/>
    <mergeCell ref="K75:K76"/>
    <mergeCell ref="M75:M76"/>
    <mergeCell ref="L75:L76"/>
    <mergeCell ref="G75:G76"/>
    <mergeCell ref="H75:H76"/>
    <mergeCell ref="I75:I76"/>
    <mergeCell ref="J75:J76"/>
    <mergeCell ref="B75:B76"/>
    <mergeCell ref="C75:C76"/>
    <mergeCell ref="E75:E76"/>
    <mergeCell ref="F75:F76"/>
    <mergeCell ref="K73:K74"/>
    <mergeCell ref="M73:M74"/>
    <mergeCell ref="L73:L74"/>
    <mergeCell ref="G73:G74"/>
    <mergeCell ref="H73:H74"/>
    <mergeCell ref="I73:I74"/>
    <mergeCell ref="J73:J74"/>
    <mergeCell ref="B73:B74"/>
    <mergeCell ref="C73:C74"/>
    <mergeCell ref="E73:E74"/>
    <mergeCell ref="F73:F74"/>
    <mergeCell ref="P65:P66"/>
    <mergeCell ref="Q65:Q66"/>
    <mergeCell ref="R65:R66"/>
    <mergeCell ref="E71:E72"/>
    <mergeCell ref="F71:F72"/>
    <mergeCell ref="G71:G72"/>
    <mergeCell ref="H71:H72"/>
    <mergeCell ref="B69:F69"/>
    <mergeCell ref="G69:I69"/>
    <mergeCell ref="J69:K69"/>
    <mergeCell ref="P59:P60"/>
    <mergeCell ref="Q59:Q60"/>
    <mergeCell ref="R59:R60"/>
    <mergeCell ref="L61:L62"/>
    <mergeCell ref="M61:N62"/>
    <mergeCell ref="O61:O62"/>
    <mergeCell ref="P61:P62"/>
    <mergeCell ref="Q61:Q62"/>
    <mergeCell ref="R61:R62"/>
    <mergeCell ref="B59:B60"/>
    <mergeCell ref="C59:C60"/>
    <mergeCell ref="I59:I60"/>
    <mergeCell ref="J59:J60"/>
    <mergeCell ref="E59:E60"/>
    <mergeCell ref="F59:F60"/>
    <mergeCell ref="G59:G60"/>
    <mergeCell ref="M23:N24"/>
    <mergeCell ref="O23:O24"/>
    <mergeCell ref="M25:N26"/>
    <mergeCell ref="Q57:Q58"/>
    <mergeCell ref="Q33:Q34"/>
    <mergeCell ref="Q31:Q32"/>
    <mergeCell ref="O31:O32"/>
    <mergeCell ref="P31:P32"/>
    <mergeCell ref="O27:O28"/>
    <mergeCell ref="P27:P28"/>
    <mergeCell ref="R25:R26"/>
    <mergeCell ref="R27:R28"/>
    <mergeCell ref="R29:R30"/>
    <mergeCell ref="R31:R32"/>
    <mergeCell ref="B21:E21"/>
    <mergeCell ref="F21:G21"/>
    <mergeCell ref="H21:I21"/>
    <mergeCell ref="M22:N22"/>
    <mergeCell ref="E22:F22"/>
    <mergeCell ref="J21:R21"/>
    <mergeCell ref="D38:D40"/>
    <mergeCell ref="E38:F38"/>
    <mergeCell ref="C33:C34"/>
    <mergeCell ref="E33:E34"/>
    <mergeCell ref="E39:E40"/>
    <mergeCell ref="O33:O34"/>
    <mergeCell ref="J33:J34"/>
    <mergeCell ref="F33:F34"/>
    <mergeCell ref="B37:E37"/>
    <mergeCell ref="F37:G37"/>
    <mergeCell ref="H37:I37"/>
    <mergeCell ref="J37:R37"/>
    <mergeCell ref="B38:B40"/>
    <mergeCell ref="C38:C40"/>
    <mergeCell ref="Q27:Q28"/>
    <mergeCell ref="B41:B42"/>
    <mergeCell ref="C41:C42"/>
    <mergeCell ref="E41:E42"/>
    <mergeCell ref="F41:F42"/>
    <mergeCell ref="G41:G42"/>
    <mergeCell ref="H41:H42"/>
    <mergeCell ref="I41:I42"/>
    <mergeCell ref="K27:K28"/>
    <mergeCell ref="K29:K30"/>
    <mergeCell ref="O25:O26"/>
    <mergeCell ref="P25:P26"/>
    <mergeCell ref="Q25:Q26"/>
    <mergeCell ref="J41:J42"/>
    <mergeCell ref="K41:K42"/>
    <mergeCell ref="L41:L42"/>
    <mergeCell ref="M41:N42"/>
    <mergeCell ref="O41:O42"/>
    <mergeCell ref="P41:P42"/>
    <mergeCell ref="Q41:Q42"/>
    <mergeCell ref="J43:J44"/>
    <mergeCell ref="K31:K32"/>
    <mergeCell ref="K33:K34"/>
    <mergeCell ref="M27:N28"/>
    <mergeCell ref="M29:N30"/>
    <mergeCell ref="M31:N32"/>
    <mergeCell ref="L27:L28"/>
    <mergeCell ref="L29:L30"/>
    <mergeCell ref="L38:L40"/>
    <mergeCell ref="M38:N38"/>
    <mergeCell ref="B29:B30"/>
    <mergeCell ref="B31:B32"/>
    <mergeCell ref="B33:B34"/>
    <mergeCell ref="R41:R42"/>
    <mergeCell ref="O29:O30"/>
    <mergeCell ref="P29:P30"/>
    <mergeCell ref="Q29:Q30"/>
    <mergeCell ref="F39:F40"/>
    <mergeCell ref="J39:J40"/>
    <mergeCell ref="M39:N40"/>
    <mergeCell ref="J5:M5"/>
    <mergeCell ref="K43:K44"/>
    <mergeCell ref="L43:L44"/>
    <mergeCell ref="M43:N44"/>
    <mergeCell ref="J17:J18"/>
    <mergeCell ref="K17:K18"/>
    <mergeCell ref="L17:L18"/>
    <mergeCell ref="M17:M18"/>
    <mergeCell ref="J13:J14"/>
    <mergeCell ref="K13:K14"/>
    <mergeCell ref="L13:L14"/>
    <mergeCell ref="M13:M14"/>
    <mergeCell ref="J11:J12"/>
    <mergeCell ref="K11:K12"/>
    <mergeCell ref="L11:L12"/>
    <mergeCell ref="M11:M12"/>
    <mergeCell ref="J9:J10"/>
    <mergeCell ref="K9:K10"/>
    <mergeCell ref="L9:L10"/>
    <mergeCell ref="M9:M10"/>
    <mergeCell ref="I13:I14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B43:B44"/>
    <mergeCell ref="C43:C44"/>
    <mergeCell ref="I9:I10"/>
    <mergeCell ref="E11:E12"/>
    <mergeCell ref="F11:F12"/>
    <mergeCell ref="G11:G12"/>
    <mergeCell ref="H11:H12"/>
    <mergeCell ref="I11:I12"/>
    <mergeCell ref="E9:E10"/>
    <mergeCell ref="F9:F10"/>
    <mergeCell ref="B45:B46"/>
    <mergeCell ref="C45:C46"/>
    <mergeCell ref="E45:E46"/>
    <mergeCell ref="F45:F46"/>
    <mergeCell ref="G45:G46"/>
    <mergeCell ref="H45:H46"/>
    <mergeCell ref="I45:I46"/>
    <mergeCell ref="J31:J32"/>
    <mergeCell ref="G33:G34"/>
    <mergeCell ref="H33:H34"/>
    <mergeCell ref="I33:I34"/>
    <mergeCell ref="G43:G44"/>
    <mergeCell ref="H43:H44"/>
    <mergeCell ref="I43:I44"/>
    <mergeCell ref="G31:G32"/>
    <mergeCell ref="H31:H32"/>
    <mergeCell ref="I31:I32"/>
    <mergeCell ref="B25:B26"/>
    <mergeCell ref="C25:C26"/>
    <mergeCell ref="E25:E26"/>
    <mergeCell ref="F25:F26"/>
    <mergeCell ref="C31:C32"/>
    <mergeCell ref="E31:E32"/>
    <mergeCell ref="B27:B28"/>
    <mergeCell ref="C27:C28"/>
    <mergeCell ref="E27:E28"/>
    <mergeCell ref="F27:F28"/>
    <mergeCell ref="G25:G26"/>
    <mergeCell ref="K25:K26"/>
    <mergeCell ref="L25:L26"/>
    <mergeCell ref="J29:J30"/>
    <mergeCell ref="G27:G28"/>
    <mergeCell ref="H27:H28"/>
    <mergeCell ref="I27:I28"/>
    <mergeCell ref="J27:J28"/>
    <mergeCell ref="J25:J26"/>
    <mergeCell ref="H25:H26"/>
    <mergeCell ref="I25:I26"/>
    <mergeCell ref="C29:C30"/>
    <mergeCell ref="L45:L46"/>
    <mergeCell ref="M45:N46"/>
    <mergeCell ref="O45:O46"/>
    <mergeCell ref="F29:F30"/>
    <mergeCell ref="G29:G30"/>
    <mergeCell ref="H29:H30"/>
    <mergeCell ref="I29:I30"/>
    <mergeCell ref="E29:E30"/>
    <mergeCell ref="F31:F32"/>
    <mergeCell ref="L31:L32"/>
    <mergeCell ref="P43:P44"/>
    <mergeCell ref="Q43:Q44"/>
    <mergeCell ref="R43:R44"/>
    <mergeCell ref="O43:O44"/>
    <mergeCell ref="O39:O40"/>
    <mergeCell ref="L33:L34"/>
    <mergeCell ref="M33:N34"/>
    <mergeCell ref="R33:R34"/>
    <mergeCell ref="P33:P34"/>
    <mergeCell ref="J47:J48"/>
    <mergeCell ref="P45:P46"/>
    <mergeCell ref="Q45:Q46"/>
    <mergeCell ref="R45:R46"/>
    <mergeCell ref="J45:J46"/>
    <mergeCell ref="K45:K46"/>
    <mergeCell ref="F5:G5"/>
    <mergeCell ref="B5:E5"/>
    <mergeCell ref="H5:I5"/>
    <mergeCell ref="E23:E24"/>
    <mergeCell ref="F23:F24"/>
    <mergeCell ref="B22:B24"/>
    <mergeCell ref="C22:C24"/>
    <mergeCell ref="D22:D24"/>
    <mergeCell ref="G9:G10"/>
    <mergeCell ref="H9:H10"/>
    <mergeCell ref="B13:B14"/>
    <mergeCell ref="C13:C14"/>
    <mergeCell ref="B15:B16"/>
    <mergeCell ref="C15:C16"/>
    <mergeCell ref="B9:B10"/>
    <mergeCell ref="C9:C10"/>
    <mergeCell ref="B11:B12"/>
    <mergeCell ref="C11:C12"/>
    <mergeCell ref="G17:G18"/>
    <mergeCell ref="H17:H18"/>
    <mergeCell ref="I17:I18"/>
    <mergeCell ref="L47:L48"/>
    <mergeCell ref="L22:L24"/>
    <mergeCell ref="K47:K48"/>
    <mergeCell ref="J23:J24"/>
    <mergeCell ref="G47:G48"/>
    <mergeCell ref="H47:H48"/>
    <mergeCell ref="I47:I48"/>
    <mergeCell ref="M47:N48"/>
    <mergeCell ref="O47:O48"/>
    <mergeCell ref="P47:P48"/>
    <mergeCell ref="Q47:Q48"/>
    <mergeCell ref="J15:J16"/>
    <mergeCell ref="K15:K16"/>
    <mergeCell ref="L15:L16"/>
    <mergeCell ref="M15:M16"/>
    <mergeCell ref="R47:R48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Q49:Q50"/>
    <mergeCell ref="R49:R50"/>
    <mergeCell ref="B53:E53"/>
    <mergeCell ref="F53:G53"/>
    <mergeCell ref="H53:I53"/>
    <mergeCell ref="J53:S53"/>
    <mergeCell ref="L49:L50"/>
    <mergeCell ref="M49:N50"/>
    <mergeCell ref="O49:O50"/>
    <mergeCell ref="P49:P50"/>
    <mergeCell ref="B6:B8"/>
    <mergeCell ref="C6:C8"/>
    <mergeCell ref="D6:D8"/>
    <mergeCell ref="B54:B56"/>
    <mergeCell ref="C54:C56"/>
    <mergeCell ref="D54:D56"/>
    <mergeCell ref="B17:B18"/>
    <mergeCell ref="C17:C18"/>
    <mergeCell ref="B47:B48"/>
    <mergeCell ref="C47:C48"/>
    <mergeCell ref="E6:F6"/>
    <mergeCell ref="E7:E8"/>
    <mergeCell ref="F7:F8"/>
    <mergeCell ref="E54:F54"/>
    <mergeCell ref="E17:E18"/>
    <mergeCell ref="F17:F18"/>
    <mergeCell ref="E47:E48"/>
    <mergeCell ref="F47:F48"/>
    <mergeCell ref="E43:E44"/>
    <mergeCell ref="F43:F44"/>
    <mergeCell ref="B57:B58"/>
    <mergeCell ref="M54:N54"/>
    <mergeCell ref="E55:E56"/>
    <mergeCell ref="F55:F56"/>
    <mergeCell ref="J55:J56"/>
    <mergeCell ref="M55:N56"/>
    <mergeCell ref="L54:L56"/>
    <mergeCell ref="B61:B62"/>
    <mergeCell ref="C61:C62"/>
    <mergeCell ref="E61:E62"/>
    <mergeCell ref="F61:F62"/>
    <mergeCell ref="G61:G62"/>
    <mergeCell ref="H61:H62"/>
    <mergeCell ref="E57:E58"/>
    <mergeCell ref="F57:F58"/>
    <mergeCell ref="H59:H60"/>
    <mergeCell ref="I61:I62"/>
    <mergeCell ref="J61:J62"/>
    <mergeCell ref="S57:S58"/>
    <mergeCell ref="S59:S60"/>
    <mergeCell ref="S61:S62"/>
    <mergeCell ref="K61:K62"/>
    <mergeCell ref="P57:P58"/>
    <mergeCell ref="R57:R58"/>
    <mergeCell ref="M59:N60"/>
    <mergeCell ref="O59:O60"/>
    <mergeCell ref="S63:S64"/>
    <mergeCell ref="G63:G64"/>
    <mergeCell ref="H63:H64"/>
    <mergeCell ref="I63:I64"/>
    <mergeCell ref="J63:J64"/>
    <mergeCell ref="Q63:Q64"/>
    <mergeCell ref="R63:R64"/>
    <mergeCell ref="B63:B64"/>
    <mergeCell ref="C63:C64"/>
    <mergeCell ref="E63:E64"/>
    <mergeCell ref="F63:F64"/>
    <mergeCell ref="G65:G66"/>
    <mergeCell ref="H65:H66"/>
    <mergeCell ref="I65:I66"/>
    <mergeCell ref="J65:J66"/>
    <mergeCell ref="S65:S66"/>
    <mergeCell ref="B65:B66"/>
    <mergeCell ref="C65:C66"/>
    <mergeCell ref="K63:K64"/>
    <mergeCell ref="L63:L64"/>
    <mergeCell ref="M63:N64"/>
    <mergeCell ref="O63:O64"/>
    <mergeCell ref="P63:P64"/>
    <mergeCell ref="E65:E66"/>
    <mergeCell ref="F65:F66"/>
    <mergeCell ref="B70:B72"/>
    <mergeCell ref="C70:C72"/>
    <mergeCell ref="D70:D72"/>
    <mergeCell ref="E70:H70"/>
    <mergeCell ref="K65:K66"/>
    <mergeCell ref="L57:L58"/>
    <mergeCell ref="M57:N58"/>
    <mergeCell ref="O57:O58"/>
    <mergeCell ref="L65:L66"/>
    <mergeCell ref="M65:N66"/>
    <mergeCell ref="O65:O66"/>
    <mergeCell ref="K59:K60"/>
    <mergeCell ref="L59:L60"/>
    <mergeCell ref="O55:O56"/>
    <mergeCell ref="C57:C58"/>
    <mergeCell ref="H57:H58"/>
    <mergeCell ref="I57:I58"/>
    <mergeCell ref="J57:J58"/>
    <mergeCell ref="K57:K58"/>
    <mergeCell ref="G57:G58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2:R20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421875" style="29" customWidth="1"/>
    <col min="2" max="2" width="6.421875" style="3" customWidth="1"/>
    <col min="3" max="3" width="5.7109375" style="3" customWidth="1"/>
    <col min="4" max="4" width="26.140625" style="0" customWidth="1"/>
    <col min="5" max="5" width="10.7109375" style="0" customWidth="1"/>
    <col min="6" max="6" width="9.7109375" style="0" customWidth="1"/>
    <col min="7" max="7" width="10.140625" style="0" customWidth="1"/>
    <col min="8" max="8" width="9.57421875" style="0" customWidth="1"/>
    <col min="9" max="9" width="10.140625" style="0" customWidth="1"/>
    <col min="10" max="10" width="11.00390625" style="0" customWidth="1"/>
    <col min="11" max="11" width="11.421875" style="0" customWidth="1"/>
    <col min="12" max="12" width="16.28125" style="0" customWidth="1"/>
    <col min="13" max="16" width="16.140625" style="0" customWidth="1"/>
    <col min="17" max="17" width="14.140625" style="0" customWidth="1"/>
    <col min="18" max="18" width="12.28125" style="0" customWidth="1"/>
    <col min="19" max="19" width="12.7109375" style="0" customWidth="1"/>
  </cols>
  <sheetData>
    <row r="2" spans="5:15" ht="18" customHeight="1">
      <c r="E2" s="380" t="s">
        <v>92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5:15" ht="20.25" customHeight="1">
      <c r="E3" s="382" t="s">
        <v>992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ht="13.5" customHeight="1" thickBot="1"/>
    <row r="5" spans="1:17" s="225" customFormat="1" ht="17.25" customHeight="1" thickBot="1">
      <c r="A5" s="224"/>
      <c r="B5" s="524" t="s">
        <v>1869</v>
      </c>
      <c r="C5" s="525"/>
      <c r="D5" s="525"/>
      <c r="E5" s="525"/>
      <c r="F5" s="526"/>
      <c r="G5" s="347" t="s">
        <v>1825</v>
      </c>
      <c r="H5" s="523"/>
      <c r="I5" s="348"/>
      <c r="J5" s="347" t="s">
        <v>1614</v>
      </c>
      <c r="K5" s="348" t="s">
        <v>90</v>
      </c>
      <c r="L5" s="321" t="s">
        <v>85</v>
      </c>
      <c r="M5" s="322"/>
      <c r="N5" s="322"/>
      <c r="O5" s="322"/>
      <c r="P5" s="322"/>
      <c r="Q5" s="323"/>
    </row>
    <row r="6" spans="2:18" ht="12.75" customHeight="1">
      <c r="B6" s="286" t="s">
        <v>76</v>
      </c>
      <c r="C6" s="280" t="s">
        <v>60</v>
      </c>
      <c r="D6" s="274" t="s">
        <v>61</v>
      </c>
      <c r="E6" s="437" t="s">
        <v>77</v>
      </c>
      <c r="F6" s="438"/>
      <c r="G6" s="438"/>
      <c r="H6" s="522"/>
      <c r="I6" s="8" t="s">
        <v>79</v>
      </c>
      <c r="J6" s="8" t="s">
        <v>80</v>
      </c>
      <c r="K6" s="196" t="s">
        <v>1505</v>
      </c>
      <c r="L6" s="194" t="s">
        <v>1506</v>
      </c>
      <c r="M6" s="193" t="s">
        <v>306</v>
      </c>
      <c r="N6" s="16" t="s">
        <v>288</v>
      </c>
      <c r="O6" s="16" t="s">
        <v>287</v>
      </c>
      <c r="P6" s="16" t="s">
        <v>286</v>
      </c>
      <c r="Q6" s="95" t="s">
        <v>828</v>
      </c>
      <c r="R6" s="54"/>
    </row>
    <row r="7" spans="2:18" ht="12.75" customHeight="1">
      <c r="B7" s="278"/>
      <c r="C7" s="281"/>
      <c r="D7" s="275"/>
      <c r="E7" s="280" t="s">
        <v>1326</v>
      </c>
      <c r="F7" s="280" t="s">
        <v>829</v>
      </c>
      <c r="G7" s="280" t="s">
        <v>78</v>
      </c>
      <c r="H7" s="280" t="s">
        <v>830</v>
      </c>
      <c r="I7" s="9" t="s">
        <v>82</v>
      </c>
      <c r="J7" s="9" t="s">
        <v>83</v>
      </c>
      <c r="K7" s="19" t="s">
        <v>84</v>
      </c>
      <c r="L7" s="23" t="s">
        <v>1504</v>
      </c>
      <c r="M7" s="69" t="s">
        <v>307</v>
      </c>
      <c r="N7" s="4" t="s">
        <v>285</v>
      </c>
      <c r="O7" s="4" t="s">
        <v>284</v>
      </c>
      <c r="P7" s="4" t="s">
        <v>283</v>
      </c>
      <c r="Q7" s="6" t="s">
        <v>282</v>
      </c>
      <c r="R7" s="54"/>
    </row>
    <row r="8" spans="2:18" ht="12.75" customHeight="1">
      <c r="B8" s="279"/>
      <c r="C8" s="273"/>
      <c r="D8" s="276"/>
      <c r="E8" s="273"/>
      <c r="F8" s="273"/>
      <c r="G8" s="273"/>
      <c r="H8" s="273"/>
      <c r="I8" s="4" t="s">
        <v>1153</v>
      </c>
      <c r="J8" s="4" t="s">
        <v>1405</v>
      </c>
      <c r="K8" s="20" t="s">
        <v>1405</v>
      </c>
      <c r="L8" s="23" t="s">
        <v>1449</v>
      </c>
      <c r="M8" s="69" t="s">
        <v>1507</v>
      </c>
      <c r="N8" s="4" t="s">
        <v>1508</v>
      </c>
      <c r="O8" s="4" t="s">
        <v>1509</v>
      </c>
      <c r="P8" s="4" t="s">
        <v>1510</v>
      </c>
      <c r="Q8" s="6" t="s">
        <v>1511</v>
      </c>
      <c r="R8" s="54"/>
    </row>
    <row r="9" spans="2:18" ht="12.75" customHeight="1">
      <c r="B9" s="287">
        <f>'EU'!B9</f>
        <v>18</v>
      </c>
      <c r="C9" s="317" t="s">
        <v>2</v>
      </c>
      <c r="D9" s="32" t="str">
        <f>VLOOKUP(C9,'ships name'!A397:B439,2,FALSE)</f>
        <v>APL HAMBURG</v>
      </c>
      <c r="E9" s="317" t="s">
        <v>1658</v>
      </c>
      <c r="F9" s="616"/>
      <c r="G9" s="317" t="s">
        <v>3</v>
      </c>
      <c r="H9" s="317"/>
      <c r="I9" s="308">
        <v>40668</v>
      </c>
      <c r="J9" s="308">
        <f>I9+2</f>
        <v>40670</v>
      </c>
      <c r="K9" s="297">
        <f>J9+0</f>
        <v>40670</v>
      </c>
      <c r="L9" s="417">
        <f>K9+9</f>
        <v>40679</v>
      </c>
      <c r="M9" s="375">
        <f>K9+21</f>
        <v>40691</v>
      </c>
      <c r="N9" s="341">
        <f>K9+25</f>
        <v>40695</v>
      </c>
      <c r="O9" s="341">
        <f>K9+27</f>
        <v>40697</v>
      </c>
      <c r="P9" s="341">
        <f>O9+2</f>
        <v>40699</v>
      </c>
      <c r="Q9" s="376">
        <f>P9+1</f>
        <v>40700</v>
      </c>
      <c r="R9" s="55"/>
    </row>
    <row r="10" spans="2:18" ht="12.75" customHeight="1">
      <c r="B10" s="287"/>
      <c r="C10" s="317"/>
      <c r="D10" s="32" t="str">
        <f>VLOOKUP(C9,'ships name'!A397:C439,3,FALSE)</f>
        <v>美总汉堡</v>
      </c>
      <c r="E10" s="317"/>
      <c r="F10" s="317"/>
      <c r="G10" s="317"/>
      <c r="H10" s="317"/>
      <c r="I10" s="302"/>
      <c r="J10" s="302"/>
      <c r="K10" s="290"/>
      <c r="L10" s="295"/>
      <c r="M10" s="272"/>
      <c r="N10" s="302"/>
      <c r="O10" s="302"/>
      <c r="P10" s="302"/>
      <c r="Q10" s="338"/>
      <c r="R10" s="50"/>
    </row>
    <row r="11" spans="2:18" ht="12.75" customHeight="1">
      <c r="B11" s="614">
        <f>B9+1</f>
        <v>19</v>
      </c>
      <c r="C11" s="317" t="s">
        <v>4</v>
      </c>
      <c r="D11" s="32" t="str">
        <f>VLOOKUP(C11,'ships name'!A396:D439,2,FALSE)</f>
        <v>LOS ANGELES EXPRESS</v>
      </c>
      <c r="E11" s="317" t="s">
        <v>5</v>
      </c>
      <c r="F11" s="616" t="s">
        <v>8</v>
      </c>
      <c r="G11" s="317" t="s">
        <v>6</v>
      </c>
      <c r="H11" s="317" t="s">
        <v>7</v>
      </c>
      <c r="I11" s="308">
        <f aca="true" t="shared" si="0" ref="I11:Q11">I9+7</f>
        <v>40675</v>
      </c>
      <c r="J11" s="308">
        <f t="shared" si="0"/>
        <v>40677</v>
      </c>
      <c r="K11" s="297">
        <f t="shared" si="0"/>
        <v>40677</v>
      </c>
      <c r="L11" s="293">
        <f>L9+7</f>
        <v>40686</v>
      </c>
      <c r="M11" s="283">
        <f t="shared" si="0"/>
        <v>40698</v>
      </c>
      <c r="N11" s="308">
        <f t="shared" si="0"/>
        <v>40702</v>
      </c>
      <c r="O11" s="308">
        <f t="shared" si="0"/>
        <v>40704</v>
      </c>
      <c r="P11" s="308">
        <f>P9+7</f>
        <v>40706</v>
      </c>
      <c r="Q11" s="334">
        <f t="shared" si="0"/>
        <v>40707</v>
      </c>
      <c r="R11" s="55"/>
    </row>
    <row r="12" spans="2:18" ht="12.75" customHeight="1">
      <c r="B12" s="615"/>
      <c r="C12" s="317"/>
      <c r="D12" s="203" t="str">
        <f>VLOOKUP(C11,'ships name'!A396:D439,3,FALSE)</f>
        <v>洛杉矶快航</v>
      </c>
      <c r="E12" s="317"/>
      <c r="F12" s="317"/>
      <c r="G12" s="317"/>
      <c r="H12" s="317"/>
      <c r="I12" s="302"/>
      <c r="J12" s="302"/>
      <c r="K12" s="290"/>
      <c r="L12" s="295"/>
      <c r="M12" s="272"/>
      <c r="N12" s="302"/>
      <c r="O12" s="302"/>
      <c r="P12" s="302"/>
      <c r="Q12" s="338"/>
      <c r="R12" s="50"/>
    </row>
    <row r="13" spans="2:18" s="29" customFormat="1" ht="12.75" customHeight="1">
      <c r="B13" s="614">
        <f>B11+1</f>
        <v>20</v>
      </c>
      <c r="C13" s="317" t="s">
        <v>9</v>
      </c>
      <c r="D13" s="32" t="str">
        <f>VLOOKUP(C13,'ships name'!A397:B439,2,FALSE)</f>
        <v>MOL PREMIUM</v>
      </c>
      <c r="E13" s="317" t="s">
        <v>1</v>
      </c>
      <c r="F13" s="616"/>
      <c r="G13" s="317" t="s">
        <v>10</v>
      </c>
      <c r="H13" s="317"/>
      <c r="I13" s="288">
        <f aca="true" t="shared" si="1" ref="I13:Q13">I11+7</f>
        <v>40682</v>
      </c>
      <c r="J13" s="288">
        <f t="shared" si="1"/>
        <v>40684</v>
      </c>
      <c r="K13" s="289">
        <f>K11+7</f>
        <v>40684</v>
      </c>
      <c r="L13" s="293">
        <f>L11+7</f>
        <v>40693</v>
      </c>
      <c r="M13" s="283">
        <f t="shared" si="1"/>
        <v>40705</v>
      </c>
      <c r="N13" s="308">
        <f t="shared" si="1"/>
        <v>40709</v>
      </c>
      <c r="O13" s="308">
        <f t="shared" si="1"/>
        <v>40711</v>
      </c>
      <c r="P13" s="308">
        <f>P11+7</f>
        <v>40713</v>
      </c>
      <c r="Q13" s="334">
        <f t="shared" si="1"/>
        <v>40714</v>
      </c>
      <c r="R13" s="55"/>
    </row>
    <row r="14" spans="2:18" s="29" customFormat="1" ht="12.75" customHeight="1">
      <c r="B14" s="615"/>
      <c r="C14" s="317"/>
      <c r="D14" s="32" t="str">
        <f>VLOOKUP(C13,'ships name'!A397:C439,3,FALSE)</f>
        <v>商船三井优质</v>
      </c>
      <c r="E14" s="317"/>
      <c r="F14" s="317"/>
      <c r="G14" s="317"/>
      <c r="H14" s="317"/>
      <c r="I14" s="317"/>
      <c r="J14" s="317"/>
      <c r="K14" s="282"/>
      <c r="L14" s="295"/>
      <c r="M14" s="272"/>
      <c r="N14" s="302"/>
      <c r="O14" s="302"/>
      <c r="P14" s="302"/>
      <c r="Q14" s="338"/>
      <c r="R14" s="50"/>
    </row>
    <row r="15" spans="2:18" ht="12.75" customHeight="1">
      <c r="B15" s="614">
        <f>B13+1</f>
        <v>21</v>
      </c>
      <c r="C15" s="317" t="s">
        <v>37</v>
      </c>
      <c r="D15" s="32" t="str">
        <f>VLOOKUP(C15,'ships name'!A397:B439,2,FALSE)</f>
        <v>HYUNDAI TACOMA</v>
      </c>
      <c r="E15" s="317" t="s">
        <v>1637</v>
      </c>
      <c r="F15" s="616"/>
      <c r="G15" s="317" t="s">
        <v>11</v>
      </c>
      <c r="H15" s="317"/>
      <c r="I15" s="308">
        <f aca="true" t="shared" si="2" ref="I15:Q15">I13+7</f>
        <v>40689</v>
      </c>
      <c r="J15" s="308">
        <f t="shared" si="2"/>
        <v>40691</v>
      </c>
      <c r="K15" s="297">
        <f t="shared" si="2"/>
        <v>40691</v>
      </c>
      <c r="L15" s="293">
        <f>L13+7</f>
        <v>40700</v>
      </c>
      <c r="M15" s="283">
        <f t="shared" si="2"/>
        <v>40712</v>
      </c>
      <c r="N15" s="308">
        <f t="shared" si="2"/>
        <v>40716</v>
      </c>
      <c r="O15" s="308">
        <f t="shared" si="2"/>
        <v>40718</v>
      </c>
      <c r="P15" s="308">
        <f>P13+7</f>
        <v>40720</v>
      </c>
      <c r="Q15" s="334">
        <f t="shared" si="2"/>
        <v>40721</v>
      </c>
      <c r="R15" s="55"/>
    </row>
    <row r="16" spans="2:18" ht="12.75" customHeight="1">
      <c r="B16" s="615"/>
      <c r="C16" s="317"/>
      <c r="D16" s="32" t="str">
        <f>VLOOKUP(C15,'ships name'!A397:C439,3,FALSE)</f>
        <v>现代塔科马</v>
      </c>
      <c r="E16" s="317"/>
      <c r="F16" s="317"/>
      <c r="G16" s="317"/>
      <c r="H16" s="317"/>
      <c r="I16" s="302"/>
      <c r="J16" s="302"/>
      <c r="K16" s="290"/>
      <c r="L16" s="295"/>
      <c r="M16" s="272"/>
      <c r="N16" s="302"/>
      <c r="O16" s="302"/>
      <c r="P16" s="302"/>
      <c r="Q16" s="338"/>
      <c r="R16" s="50"/>
    </row>
    <row r="17" spans="2:18" ht="12.75" customHeight="1">
      <c r="B17" s="287">
        <f>B15+1</f>
        <v>22</v>
      </c>
      <c r="C17" s="317" t="s">
        <v>455</v>
      </c>
      <c r="D17" s="32" t="str">
        <f>VLOOKUP(C17,'ships name'!A397:B439,2,FALSE)</f>
        <v>SAN FRANCISCO EXPRESS</v>
      </c>
      <c r="E17" s="317" t="s">
        <v>13</v>
      </c>
      <c r="F17" s="616" t="s">
        <v>14</v>
      </c>
      <c r="G17" s="317" t="s">
        <v>12</v>
      </c>
      <c r="H17" s="317" t="s">
        <v>15</v>
      </c>
      <c r="I17" s="308">
        <f aca="true" t="shared" si="3" ref="I17:Q17">I15+7</f>
        <v>40696</v>
      </c>
      <c r="J17" s="308">
        <f t="shared" si="3"/>
        <v>40698</v>
      </c>
      <c r="K17" s="297">
        <f t="shared" si="3"/>
        <v>40698</v>
      </c>
      <c r="L17" s="293">
        <f>L15+7</f>
        <v>40707</v>
      </c>
      <c r="M17" s="283">
        <f t="shared" si="3"/>
        <v>40719</v>
      </c>
      <c r="N17" s="308">
        <f t="shared" si="3"/>
        <v>40723</v>
      </c>
      <c r="O17" s="308">
        <f t="shared" si="3"/>
        <v>40725</v>
      </c>
      <c r="P17" s="308">
        <f>P15+7</f>
        <v>40727</v>
      </c>
      <c r="Q17" s="334">
        <f t="shared" si="3"/>
        <v>40728</v>
      </c>
      <c r="R17" s="55"/>
    </row>
    <row r="18" spans="2:18" ht="12.75" customHeight="1" thickBot="1">
      <c r="B18" s="509"/>
      <c r="C18" s="301"/>
      <c r="D18" s="47" t="str">
        <f>VLOOKUP(C17,'ships name'!A397:C439,3,FALSE)</f>
        <v>圣弗朗西斯科快航</v>
      </c>
      <c r="E18" s="301"/>
      <c r="F18" s="301"/>
      <c r="G18" s="301"/>
      <c r="H18" s="301"/>
      <c r="I18" s="309"/>
      <c r="J18" s="309"/>
      <c r="K18" s="298"/>
      <c r="L18" s="294"/>
      <c r="M18" s="284"/>
      <c r="N18" s="309"/>
      <c r="O18" s="309"/>
      <c r="P18" s="309"/>
      <c r="Q18" s="335"/>
      <c r="R18" s="50"/>
    </row>
    <row r="19" spans="2:15" ht="13.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2:15" ht="13.5" customHeight="1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</sheetData>
  <mergeCells count="89">
    <mergeCell ref="B5:F5"/>
    <mergeCell ref="G5:I5"/>
    <mergeCell ref="B9:B10"/>
    <mergeCell ref="B6:B8"/>
    <mergeCell ref="C6:C8"/>
    <mergeCell ref="D6:D8"/>
    <mergeCell ref="E6:H6"/>
    <mergeCell ref="E7:E8"/>
    <mergeCell ref="F7:F8"/>
    <mergeCell ref="G7:G8"/>
    <mergeCell ref="H7:H8"/>
    <mergeCell ref="J5:K5"/>
    <mergeCell ref="M13:M14"/>
    <mergeCell ref="K13:K14"/>
    <mergeCell ref="K9:K10"/>
    <mergeCell ref="J13:J14"/>
    <mergeCell ref="H9:H10"/>
    <mergeCell ref="I9:I10"/>
    <mergeCell ref="J9:J10"/>
    <mergeCell ref="I13:I14"/>
    <mergeCell ref="C9:C10"/>
    <mergeCell ref="E9:E10"/>
    <mergeCell ref="F9:F10"/>
    <mergeCell ref="G9:G10"/>
    <mergeCell ref="O15:O16"/>
    <mergeCell ref="B11:B12"/>
    <mergeCell ref="C11:C12"/>
    <mergeCell ref="E11:E12"/>
    <mergeCell ref="F11:F12"/>
    <mergeCell ref="H11:H12"/>
    <mergeCell ref="I11:I12"/>
    <mergeCell ref="J11:J12"/>
    <mergeCell ref="H13:H14"/>
    <mergeCell ref="B13:B14"/>
    <mergeCell ref="M17:M18"/>
    <mergeCell ref="M15:M16"/>
    <mergeCell ref="K15:K16"/>
    <mergeCell ref="J17:J18"/>
    <mergeCell ref="K17:K18"/>
    <mergeCell ref="L17:L18"/>
    <mergeCell ref="L15:L16"/>
    <mergeCell ref="B17:B18"/>
    <mergeCell ref="C17:C18"/>
    <mergeCell ref="E17:E18"/>
    <mergeCell ref="F17:F18"/>
    <mergeCell ref="B15:B16"/>
    <mergeCell ref="G13:G14"/>
    <mergeCell ref="C15:C16"/>
    <mergeCell ref="E15:E16"/>
    <mergeCell ref="F15:F16"/>
    <mergeCell ref="C13:C14"/>
    <mergeCell ref="E13:E14"/>
    <mergeCell ref="F13:F14"/>
    <mergeCell ref="N17:N18"/>
    <mergeCell ref="O17:O18"/>
    <mergeCell ref="Q17:Q18"/>
    <mergeCell ref="N11:N12"/>
    <mergeCell ref="O11:O12"/>
    <mergeCell ref="Q11:Q12"/>
    <mergeCell ref="Q13:Q14"/>
    <mergeCell ref="Q15:Q16"/>
    <mergeCell ref="P15:P16"/>
    <mergeCell ref="O13:O14"/>
    <mergeCell ref="E2:O2"/>
    <mergeCell ref="E3:O3"/>
    <mergeCell ref="O9:O10"/>
    <mergeCell ref="J15:J16"/>
    <mergeCell ref="M11:M12"/>
    <mergeCell ref="M9:M10"/>
    <mergeCell ref="N9:N10"/>
    <mergeCell ref="H15:H16"/>
    <mergeCell ref="N13:N14"/>
    <mergeCell ref="N15:N16"/>
    <mergeCell ref="P17:P18"/>
    <mergeCell ref="K11:K12"/>
    <mergeCell ref="G11:G12"/>
    <mergeCell ref="P11:P12"/>
    <mergeCell ref="P13:P14"/>
    <mergeCell ref="G15:G16"/>
    <mergeCell ref="I15:I16"/>
    <mergeCell ref="G17:G18"/>
    <mergeCell ref="I17:I18"/>
    <mergeCell ref="H17:H18"/>
    <mergeCell ref="L5:Q5"/>
    <mergeCell ref="L9:L10"/>
    <mergeCell ref="L11:L12"/>
    <mergeCell ref="L13:L14"/>
    <mergeCell ref="P9:P10"/>
    <mergeCell ref="Q9:Q10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9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267" customWidth="1"/>
    <col min="2" max="7" width="20.00390625" style="267" customWidth="1"/>
    <col min="8" max="16384" width="20.57421875" style="267" customWidth="1"/>
  </cols>
  <sheetData>
    <row r="1" spans="1:7" s="241" customFormat="1" ht="12.75">
      <c r="A1" s="238" t="s">
        <v>391</v>
      </c>
      <c r="B1" s="619" t="s">
        <v>392</v>
      </c>
      <c r="C1" s="617"/>
      <c r="D1" s="618"/>
      <c r="E1" s="239"/>
      <c r="F1" s="57"/>
      <c r="G1" s="240"/>
    </row>
    <row r="2" spans="1:5" s="48" customFormat="1" ht="12.75">
      <c r="A2" s="242" t="s">
        <v>393</v>
      </c>
      <c r="B2" s="243" t="s">
        <v>176</v>
      </c>
      <c r="C2" s="244" t="s">
        <v>1870</v>
      </c>
      <c r="D2" s="245" t="s">
        <v>477</v>
      </c>
      <c r="E2" s="246"/>
    </row>
    <row r="3" spans="1:5" s="48" customFormat="1" ht="12.75">
      <c r="A3" s="247" t="s">
        <v>395</v>
      </c>
      <c r="B3" s="248" t="s">
        <v>1871</v>
      </c>
      <c r="C3" s="249" t="s">
        <v>1872</v>
      </c>
      <c r="D3" s="250" t="s">
        <v>1871</v>
      </c>
      <c r="E3" s="251"/>
    </row>
    <row r="4" spans="1:5" s="48" customFormat="1" ht="12.75">
      <c r="A4" s="247" t="s">
        <v>396</v>
      </c>
      <c r="B4" s="248" t="s">
        <v>1873</v>
      </c>
      <c r="C4" s="249" t="s">
        <v>1873</v>
      </c>
      <c r="D4" s="250" t="s">
        <v>1874</v>
      </c>
      <c r="E4" s="251"/>
    </row>
    <row r="5" spans="1:5" s="48" customFormat="1" ht="12.75">
      <c r="A5" s="247" t="s">
        <v>398</v>
      </c>
      <c r="B5" s="248" t="s">
        <v>1699</v>
      </c>
      <c r="C5" s="249" t="s">
        <v>1699</v>
      </c>
      <c r="D5" s="250" t="s">
        <v>1873</v>
      </c>
      <c r="E5" s="251"/>
    </row>
    <row r="6" spans="1:5" s="48" customFormat="1" ht="12.75">
      <c r="A6" s="247" t="s">
        <v>399</v>
      </c>
      <c r="B6" s="248" t="s">
        <v>1875</v>
      </c>
      <c r="C6" s="249" t="s">
        <v>1700</v>
      </c>
      <c r="D6" s="250" t="s">
        <v>1875</v>
      </c>
      <c r="E6" s="251"/>
    </row>
    <row r="7" spans="1:5" s="48" customFormat="1" ht="12.75">
      <c r="A7" s="247" t="s">
        <v>400</v>
      </c>
      <c r="B7" s="248" t="s">
        <v>1875</v>
      </c>
      <c r="C7" s="249" t="s">
        <v>1876</v>
      </c>
      <c r="D7" s="250" t="s">
        <v>1875</v>
      </c>
      <c r="E7" s="251"/>
    </row>
    <row r="8" spans="1:5" s="48" customFormat="1" ht="12.75">
      <c r="A8" s="247" t="s">
        <v>401</v>
      </c>
      <c r="B8" s="248" t="s">
        <v>1877</v>
      </c>
      <c r="C8" s="249" t="s">
        <v>1878</v>
      </c>
      <c r="D8" s="250" t="s">
        <v>1879</v>
      </c>
      <c r="E8" s="251"/>
    </row>
    <row r="9" spans="1:5" s="48" customFormat="1" ht="12.75">
      <c r="A9" s="247" t="s">
        <v>84</v>
      </c>
      <c r="B9" s="248" t="s">
        <v>1702</v>
      </c>
      <c r="C9" s="249" t="s">
        <v>1702</v>
      </c>
      <c r="D9" s="250" t="s">
        <v>1880</v>
      </c>
      <c r="E9" s="251"/>
    </row>
    <row r="10" spans="1:5" s="48" customFormat="1" ht="12.75">
      <c r="A10" s="247" t="s">
        <v>403</v>
      </c>
      <c r="B10" s="248" t="s">
        <v>1585</v>
      </c>
      <c r="C10" s="249" t="s">
        <v>1703</v>
      </c>
      <c r="D10" s="250" t="s">
        <v>1881</v>
      </c>
      <c r="E10" s="251"/>
    </row>
    <row r="11" spans="1:5" s="48" customFormat="1" ht="13.5" thickBot="1">
      <c r="A11" s="252" t="s">
        <v>404</v>
      </c>
      <c r="B11" s="253" t="s">
        <v>405</v>
      </c>
      <c r="C11" s="254" t="s">
        <v>406</v>
      </c>
      <c r="D11" s="255" t="s">
        <v>406</v>
      </c>
      <c r="E11" s="251"/>
    </row>
    <row r="12" s="48" customFormat="1" ht="13.5" thickBot="1"/>
    <row r="13" spans="1:5" s="241" customFormat="1" ht="12.75">
      <c r="A13" s="256" t="s">
        <v>391</v>
      </c>
      <c r="B13" s="617" t="s">
        <v>407</v>
      </c>
      <c r="C13" s="617"/>
      <c r="D13" s="618"/>
      <c r="E13" s="239"/>
    </row>
    <row r="14" spans="1:5" s="48" customFormat="1" ht="12.75">
      <c r="A14" s="242" t="s">
        <v>393</v>
      </c>
      <c r="B14" s="257" t="s">
        <v>119</v>
      </c>
      <c r="C14" s="258" t="s">
        <v>151</v>
      </c>
      <c r="D14" s="259" t="s">
        <v>468</v>
      </c>
      <c r="E14" s="246"/>
    </row>
    <row r="15" spans="1:5" s="48" customFormat="1" ht="12.75">
      <c r="A15" s="247" t="s">
        <v>395</v>
      </c>
      <c r="B15" s="248" t="s">
        <v>1882</v>
      </c>
      <c r="C15" s="249" t="s">
        <v>1883</v>
      </c>
      <c r="D15" s="250" t="s">
        <v>1884</v>
      </c>
      <c r="E15" s="260"/>
    </row>
    <row r="16" spans="1:5" s="48" customFormat="1" ht="12.75">
      <c r="A16" s="247" t="s">
        <v>396</v>
      </c>
      <c r="B16" s="248" t="s">
        <v>397</v>
      </c>
      <c r="C16" s="249" t="s">
        <v>1885</v>
      </c>
      <c r="D16" s="250" t="s">
        <v>1886</v>
      </c>
      <c r="E16" s="260"/>
    </row>
    <row r="17" spans="1:5" s="48" customFormat="1" ht="12.75">
      <c r="A17" s="247" t="s">
        <v>398</v>
      </c>
      <c r="B17" s="248" t="s">
        <v>408</v>
      </c>
      <c r="C17" s="249" t="s">
        <v>1887</v>
      </c>
      <c r="D17" s="250" t="s">
        <v>1888</v>
      </c>
      <c r="E17" s="260"/>
    </row>
    <row r="18" spans="1:5" s="48" customFormat="1" ht="12.75">
      <c r="A18" s="247" t="s">
        <v>399</v>
      </c>
      <c r="B18" s="248" t="s">
        <v>1889</v>
      </c>
      <c r="C18" s="249" t="s">
        <v>1890</v>
      </c>
      <c r="D18" s="250" t="s">
        <v>1891</v>
      </c>
      <c r="E18" s="260"/>
    </row>
    <row r="19" spans="1:5" s="48" customFormat="1" ht="12.75">
      <c r="A19" s="247" t="s">
        <v>400</v>
      </c>
      <c r="B19" s="248" t="s">
        <v>1889</v>
      </c>
      <c r="C19" s="249" t="s">
        <v>1890</v>
      </c>
      <c r="D19" s="250" t="s">
        <v>1891</v>
      </c>
      <c r="E19" s="260"/>
    </row>
    <row r="20" spans="1:5" s="48" customFormat="1" ht="12.75">
      <c r="A20" s="247" t="s">
        <v>401</v>
      </c>
      <c r="B20" s="248" t="s">
        <v>1892</v>
      </c>
      <c r="C20" s="249" t="s">
        <v>1893</v>
      </c>
      <c r="D20" s="250" t="s">
        <v>1894</v>
      </c>
      <c r="E20" s="260"/>
    </row>
    <row r="21" spans="1:5" s="48" customFormat="1" ht="12.75">
      <c r="A21" s="247" t="s">
        <v>84</v>
      </c>
      <c r="B21" s="248" t="s">
        <v>402</v>
      </c>
      <c r="C21" s="249" t="s">
        <v>1895</v>
      </c>
      <c r="D21" s="250" t="s">
        <v>1895</v>
      </c>
      <c r="E21" s="260"/>
    </row>
    <row r="22" spans="1:5" s="48" customFormat="1" ht="12.75">
      <c r="A22" s="247" t="s">
        <v>403</v>
      </c>
      <c r="B22" s="248" t="s">
        <v>1585</v>
      </c>
      <c r="C22" s="249" t="s">
        <v>1881</v>
      </c>
      <c r="D22" s="250" t="s">
        <v>1585</v>
      </c>
      <c r="E22" s="260"/>
    </row>
    <row r="23" spans="1:5" s="48" customFormat="1" ht="13.5" thickBot="1">
      <c r="A23" s="252" t="s">
        <v>404</v>
      </c>
      <c r="B23" s="253" t="s">
        <v>405</v>
      </c>
      <c r="C23" s="254" t="s">
        <v>406</v>
      </c>
      <c r="D23" s="255" t="s">
        <v>406</v>
      </c>
      <c r="E23" s="260"/>
    </row>
    <row r="24" s="48" customFormat="1" ht="13.5" thickBot="1"/>
    <row r="25" spans="1:7" s="241" customFormat="1" ht="12.75">
      <c r="A25" s="256" t="s">
        <v>391</v>
      </c>
      <c r="B25" s="619" t="s">
        <v>409</v>
      </c>
      <c r="C25" s="617"/>
      <c r="D25" s="617"/>
      <c r="E25" s="617"/>
      <c r="F25" s="617"/>
      <c r="G25" s="618"/>
    </row>
    <row r="26" spans="1:7" s="48" customFormat="1" ht="12.75">
      <c r="A26" s="242" t="s">
        <v>393</v>
      </c>
      <c r="B26" s="258" t="s">
        <v>1896</v>
      </c>
      <c r="C26" s="258" t="s">
        <v>1897</v>
      </c>
      <c r="D26" s="258" t="s">
        <v>491</v>
      </c>
      <c r="E26" s="261" t="s">
        <v>115</v>
      </c>
      <c r="F26" s="258" t="s">
        <v>1580</v>
      </c>
      <c r="G26" s="262" t="s">
        <v>1693</v>
      </c>
    </row>
    <row r="27" spans="1:7" s="48" customFormat="1" ht="12.75">
      <c r="A27" s="247" t="s">
        <v>395</v>
      </c>
      <c r="B27" s="249" t="s">
        <v>1898</v>
      </c>
      <c r="C27" s="249" t="s">
        <v>1898</v>
      </c>
      <c r="D27" s="249" t="s">
        <v>1899</v>
      </c>
      <c r="E27" s="263" t="s">
        <v>1883</v>
      </c>
      <c r="F27" s="249" t="s">
        <v>1581</v>
      </c>
      <c r="G27" s="264" t="s">
        <v>1698</v>
      </c>
    </row>
    <row r="28" spans="1:7" s="48" customFormat="1" ht="12.75">
      <c r="A28" s="247" t="s">
        <v>396</v>
      </c>
      <c r="B28" s="249" t="s">
        <v>1873</v>
      </c>
      <c r="C28" s="249" t="s">
        <v>1873</v>
      </c>
      <c r="D28" s="249" t="s">
        <v>1885</v>
      </c>
      <c r="E28" s="263" t="s">
        <v>1885</v>
      </c>
      <c r="F28" s="249" t="s">
        <v>1582</v>
      </c>
      <c r="G28" s="264" t="s">
        <v>1699</v>
      </c>
    </row>
    <row r="29" spans="1:7" s="48" customFormat="1" ht="12.75">
      <c r="A29" s="247" t="s">
        <v>398</v>
      </c>
      <c r="B29" s="249" t="s">
        <v>1699</v>
      </c>
      <c r="C29" s="249" t="s">
        <v>1699</v>
      </c>
      <c r="D29" s="249" t="s">
        <v>1887</v>
      </c>
      <c r="E29" s="263" t="s">
        <v>1887</v>
      </c>
      <c r="F29" s="249" t="s">
        <v>408</v>
      </c>
      <c r="G29" s="264" t="s">
        <v>1582</v>
      </c>
    </row>
    <row r="30" spans="1:7" s="48" customFormat="1" ht="12.75">
      <c r="A30" s="247" t="s">
        <v>399</v>
      </c>
      <c r="B30" s="249" t="s">
        <v>1582</v>
      </c>
      <c r="C30" s="249" t="s">
        <v>1582</v>
      </c>
      <c r="D30" s="249" t="s">
        <v>1900</v>
      </c>
      <c r="E30" s="263" t="s">
        <v>1890</v>
      </c>
      <c r="F30" s="249" t="s">
        <v>1583</v>
      </c>
      <c r="G30" s="264" t="s">
        <v>1700</v>
      </c>
    </row>
    <row r="31" spans="1:7" s="48" customFormat="1" ht="12.75">
      <c r="A31" s="247" t="s">
        <v>400</v>
      </c>
      <c r="B31" s="249" t="s">
        <v>1582</v>
      </c>
      <c r="C31" s="249" t="s">
        <v>1582</v>
      </c>
      <c r="D31" s="249" t="s">
        <v>1900</v>
      </c>
      <c r="E31" s="263" t="s">
        <v>1901</v>
      </c>
      <c r="F31" s="249" t="s">
        <v>1583</v>
      </c>
      <c r="G31" s="264" t="s">
        <v>1700</v>
      </c>
    </row>
    <row r="32" spans="1:7" s="48" customFormat="1" ht="12.75">
      <c r="A32" s="247" t="s">
        <v>401</v>
      </c>
      <c r="B32" s="249" t="s">
        <v>1902</v>
      </c>
      <c r="C32" s="249" t="s">
        <v>1903</v>
      </c>
      <c r="D32" s="249" t="s">
        <v>1904</v>
      </c>
      <c r="E32" s="263" t="s">
        <v>1905</v>
      </c>
      <c r="F32" s="249" t="s">
        <v>1697</v>
      </c>
      <c r="G32" s="264" t="s">
        <v>1701</v>
      </c>
    </row>
    <row r="33" spans="1:7" s="48" customFormat="1" ht="12.75">
      <c r="A33" s="247" t="s">
        <v>84</v>
      </c>
      <c r="B33" s="249" t="s">
        <v>1880</v>
      </c>
      <c r="C33" s="249" t="s">
        <v>1880</v>
      </c>
      <c r="D33" s="249" t="s">
        <v>1906</v>
      </c>
      <c r="E33" s="263" t="s">
        <v>1906</v>
      </c>
      <c r="F33" s="249" t="s">
        <v>1584</v>
      </c>
      <c r="G33" s="264" t="s">
        <v>1702</v>
      </c>
    </row>
    <row r="34" spans="1:7" s="48" customFormat="1" ht="12.75">
      <c r="A34" s="247" t="s">
        <v>403</v>
      </c>
      <c r="B34" s="249" t="s">
        <v>1585</v>
      </c>
      <c r="C34" s="249" t="s">
        <v>1585</v>
      </c>
      <c r="D34" s="249" t="s">
        <v>1881</v>
      </c>
      <c r="E34" s="263" t="s">
        <v>1585</v>
      </c>
      <c r="F34" s="249" t="s">
        <v>1585</v>
      </c>
      <c r="G34" s="264" t="s">
        <v>1703</v>
      </c>
    </row>
    <row r="35" spans="1:7" s="48" customFormat="1" ht="13.5" thickBot="1">
      <c r="A35" s="252" t="s">
        <v>404</v>
      </c>
      <c r="B35" s="254" t="s">
        <v>406</v>
      </c>
      <c r="C35" s="254" t="s">
        <v>406</v>
      </c>
      <c r="D35" s="254" t="s">
        <v>405</v>
      </c>
      <c r="E35" s="265" t="s">
        <v>406</v>
      </c>
      <c r="F35" s="254" t="s">
        <v>1586</v>
      </c>
      <c r="G35" s="266" t="s">
        <v>1705</v>
      </c>
    </row>
    <row r="39" ht="12.75">
      <c r="A39" s="197" t="s">
        <v>1907</v>
      </c>
    </row>
  </sheetData>
  <mergeCells count="3">
    <mergeCell ref="B13:D13"/>
    <mergeCell ref="B1:D1"/>
    <mergeCell ref="B25:G25"/>
  </mergeCells>
  <printOptions/>
  <pageMargins left="0.62" right="0.39" top="0.41" bottom="0.61" header="0.5" footer="0.5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wshen</dc:creator>
  <cp:keywords/>
  <dc:description/>
  <cp:lastModifiedBy>微软用户</cp:lastModifiedBy>
  <cp:lastPrinted>2009-12-02T05:56:25Z</cp:lastPrinted>
  <dcterms:created xsi:type="dcterms:W3CDTF">2008-01-09T05:15:35Z</dcterms:created>
  <dcterms:modified xsi:type="dcterms:W3CDTF">2011-04-15T06:27:08Z</dcterms:modified>
  <cp:category/>
  <cp:version/>
  <cp:contentType/>
  <cp:contentStatus/>
</cp:coreProperties>
</file>